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<sst xmlns="http://schemas.openxmlformats.org/spreadsheetml/2006/main" count="165" uniqueCount="87">
  <si>
    <t>Aangekocht</t>
  </si>
  <si>
    <t>Vlaams</t>
  </si>
  <si>
    <t>Brussels</t>
  </si>
  <si>
    <t>Waals</t>
  </si>
  <si>
    <t>Totaal</t>
  </si>
  <si>
    <t>Jaar</t>
  </si>
  <si>
    <t>Gebruikt</t>
  </si>
  <si>
    <t>aan gemiddeld 0,7 jobtime is dit goed voor</t>
  </si>
  <si>
    <t xml:space="preserve">Met </t>
  </si>
  <si>
    <t xml:space="preserve">nemingen in Brussel hun zetel hebben (o.a. Familiehulp) zijn </t>
  </si>
  <si>
    <t>Cum%</t>
  </si>
  <si>
    <t>Alg. Tot</t>
  </si>
  <si>
    <t>1. Data</t>
  </si>
  <si>
    <t>2. Totalen per jaar</t>
  </si>
  <si>
    <r>
      <t xml:space="preserve">3. Verdeling naar gewest - </t>
    </r>
    <r>
      <rPr>
        <sz val="9"/>
        <rFont val="Arial"/>
        <family val="2"/>
      </rPr>
      <t>Aankoop = gewest gebruiker, Gebruik = waar de onderneming haar zetel heeft</t>
    </r>
  </si>
  <si>
    <t>4. Aantal ondernemingen</t>
  </si>
  <si>
    <t>5. Aantal gebruikers</t>
  </si>
  <si>
    <t>VTE gepresteerd (1600 dienstenchequesuren = 1VTE)</t>
  </si>
  <si>
    <t>VTE gepresteerd</t>
  </si>
  <si>
    <t xml:space="preserve">worden, goed voor </t>
  </si>
  <si>
    <t>van de cheques daar geïnd.</t>
  </si>
  <si>
    <t>2006</t>
  </si>
  <si>
    <t>aan gemiddeld 0,6 jobtime.</t>
  </si>
  <si>
    <t>blijft  Vlaanderen nog altijd de grootgebruiker van dienstencheques. Doordat veel Vlaamse onder-</t>
  </si>
  <si>
    <r>
      <t xml:space="preserve">Als het gebruik in </t>
    </r>
    <r>
      <rPr>
        <b/>
        <sz val="9"/>
        <rFont val="Arial"/>
        <family val="2"/>
      </rPr>
      <t>2006 o</t>
    </r>
    <r>
      <rPr>
        <sz val="9"/>
        <rFont val="Arial"/>
        <family val="2"/>
      </rPr>
      <t>p hetzelfde niveau  blijft als de eerste maanden zullen er in 2006</t>
    </r>
  </si>
  <si>
    <t>jobs aan 0,7 gemiddelde jobtime,  of</t>
  </si>
  <si>
    <t>Kost in</t>
  </si>
  <si>
    <t>waarvan</t>
  </si>
  <si>
    <t>Budget</t>
  </si>
  <si>
    <t>Verschil</t>
  </si>
  <si>
    <t>gebruikt</t>
  </si>
  <si>
    <t>mio €</t>
  </si>
  <si>
    <t>gebruiker</t>
  </si>
  <si>
    <t>RSZ</t>
  </si>
  <si>
    <t>2006 (1)</t>
  </si>
  <si>
    <t>Aantal DC</t>
  </si>
  <si>
    <t>belasting</t>
  </si>
  <si>
    <t>(1) Gebruik in 2006 berekend op het niveau van de gekende maanden.</t>
  </si>
  <si>
    <t>jaarbasis</t>
  </si>
  <si>
    <t xml:space="preserve"> Kostenverdeling %</t>
  </si>
  <si>
    <t>RSZ (2)</t>
  </si>
  <si>
    <t>jobs op 2 maand of</t>
  </si>
  <si>
    <t>jobs op jaarbasis.</t>
  </si>
  <si>
    <t>van alle aangekochte cheques zijn in 2005 in het arbeidscirquit gebracht. In 2006 is dit</t>
  </si>
  <si>
    <t>6. Vergelijking van de kost dienstencheques en het voorzien budget</t>
  </si>
  <si>
    <t xml:space="preserve">voor verdere expantie van </t>
  </si>
  <si>
    <t>miljoen €. Dit laat verdere groei toe van gemiddeld</t>
  </si>
  <si>
    <t>per</t>
  </si>
  <si>
    <r>
      <t xml:space="preserve">Door het verhogen van het RSZ budget met </t>
    </r>
    <r>
      <rPr>
        <b/>
        <sz val="9"/>
        <rFont val="Arial"/>
        <family val="2"/>
      </rPr>
      <t>206 miljoen €</t>
    </r>
    <r>
      <rPr>
        <sz val="9"/>
        <rFont val="Arial"/>
        <family val="2"/>
      </rPr>
      <t xml:space="preserve">  tav het oorspronkelijke budget blijft er nog een reserve</t>
    </r>
  </si>
  <si>
    <t>(2) Het budget 2006 is door Minister van Velthoven verhoogd met 143 miljoen €  ten laste van de RSZ</t>
  </si>
  <si>
    <t xml:space="preserve">maand tav februari 2006  in de loop van de komende 10 maanden 2006. </t>
  </si>
  <si>
    <t>RSZ+Belast.</t>
  </si>
  <si>
    <t>Gebrk.</t>
  </si>
  <si>
    <r>
      <t xml:space="preserve">Voortgaande op </t>
    </r>
    <r>
      <rPr>
        <b/>
        <sz val="9"/>
        <rFont val="Arial"/>
        <family val="2"/>
      </rPr>
      <t xml:space="preserve">2 maand in 2006 </t>
    </r>
    <r>
      <rPr>
        <sz val="9"/>
        <rFont val="Arial"/>
        <family val="2"/>
      </rPr>
      <t>zijn er</t>
    </r>
  </si>
  <si>
    <t>1 kw 05</t>
  </si>
  <si>
    <t>2 kw 05</t>
  </si>
  <si>
    <t>Gewest</t>
  </si>
  <si>
    <t>4 kw 05</t>
  </si>
  <si>
    <t>3 kw 05</t>
  </si>
  <si>
    <t>Aantal ondernemingen per kwartaal</t>
  </si>
  <si>
    <t>Gemid. aantal werknemers per onderneming</t>
  </si>
  <si>
    <t>Cijfers in rechte druk komen uit het RVA-rapport, cijfers in schuine druk zijn berekende gegevens.</t>
  </si>
  <si>
    <t>% actieve ondernemingen</t>
  </si>
  <si>
    <t>Gemiddeld aantal uren per werknemer</t>
  </si>
  <si>
    <t>6. Aantal werknemers en gepresteerde uren per kwartaal volgens het RVA-overzicht van 28/03/06</t>
  </si>
  <si>
    <t>67% van alle erkende ondernemingen werken ook echt met dienstencheques, de andere kijken de kat uit de boom.</t>
  </si>
  <si>
    <t>Gemiddeld heeft elke onderneming 41 DC-werknemers in dienst - maar de ondernemingen met zetel in Brussel</t>
  </si>
  <si>
    <t>In Brussel hebben 32 ondernemingen hun zetel voor in totaal 9.195 of 1/3 van het totaal aantal werknemers.</t>
  </si>
  <si>
    <t>in dit overzicht het gewest van de ondernemingszetel en niet het gewest van aankoop en aanwending van de cheques.</t>
  </si>
  <si>
    <t>tijds in dienst. Verschillen in gemiddeld aantal uren kunnen verbonden zijn aan het uitzendaandeel in een gewest</t>
  </si>
  <si>
    <t>hebben er gemiddeld 287 in dienst, in het Vlaamse gewest 32 en het Waals gewest 21.</t>
  </si>
  <si>
    <t>Aantal uren zoals op het arbeidscontract</t>
  </si>
  <si>
    <t xml:space="preserve">Aangegeven DC-uren bij Accor </t>
  </si>
  <si>
    <t>Aantal werknemers in de loop van het kwartaal</t>
  </si>
  <si>
    <t>Gem. aantal werknemers jobtime:</t>
  </si>
  <si>
    <t>Het aantal werknemers is het aantal dat in de loop van een kwartaal is tewerkgesteld en geen gemiddelde.</t>
  </si>
  <si>
    <t xml:space="preserve">Het aantal 'gepresteerde uren' slaat terug op het aantal uren zoals opgegeven in het arbeidscontract. Dit is een andere </t>
  </si>
  <si>
    <t>telling het aantal aan Accor aangegeven uren dat pas de maand na de prestatie gebeurt en enkel cheque-uren omvat.</t>
  </si>
  <si>
    <t>Het gemiddeld aantal contractuele uren per kwartaal laat grote verschillen zien per gewest. Gewest is</t>
  </si>
  <si>
    <t>Voortgaande op 1.976 contract-uren voor 1 VTE in Begië is 494 een kwartaalgemiddelde en 200 'gepresteerde' uren</t>
  </si>
  <si>
    <t>komen dan overeen met 0,41 jobtime. In het RVA overzicht is dus een dienstenchequewerknemer minder dan half-</t>
  </si>
  <si>
    <t>waar over het algemeen met lager jobtimes gewerkt wordt (13 a14 cheque-uren per week bij Randstadt bv).</t>
  </si>
  <si>
    <t>Omdat het RVA overzicht geen rekening houdt met werknemers die maar een beperkte tijd in dienst zijn kan ook hier</t>
  </si>
  <si>
    <t>geen juiste telling gebeuren van aantal werknemers op het einde van het kwartaal. In het schema rechtsonder</t>
  </si>
  <si>
    <t>kan het aantal werknemers berekend worden voortgaande op arbeidscontract-uren en gemiddelde jobtime. In</t>
  </si>
  <si>
    <t>de exceltabel kan men zelf in het groene vakje de jobtime ingeven die geacht wordt de werkelijkheid te benaderen.</t>
  </si>
  <si>
    <r>
      <t xml:space="preserve">Overzicht aangekochte/gebruikte dienstencheques tussen mei 2003 en februari 2006 </t>
    </r>
    <r>
      <rPr>
        <b/>
        <sz val="11"/>
        <color indexed="10"/>
        <rFont val="Arial"/>
        <family val="2"/>
      </rPr>
      <t>Update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</si>
</sst>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[$-813]d\ mmmm\ yyyy;@"/>
    <numFmt numFmtId="166" formatCode="dd\-mm\-yy;@"/>
    <numFmt numFmtId="167" formatCode="0.0"/>
    <numFmt numFmtId="168" formatCode="#,##0\ &quot;€&quot;"/>
    <numFmt numFmtId="169" formatCode="&quot;Ja&quot;;&quot;Ja&quot;;&quot;Nee&quot;"/>
    <numFmt numFmtId="170" formatCode="&quot;Waar&quot;;&quot;Waar&quot;;&quot;Niet waar&quot;"/>
    <numFmt numFmtId="171" formatCode="&quot;Aan&quot;;&quot;Aan&quot;;&quot;Uit&quot;"/>
    <numFmt numFmtId="172" formatCode="[$€-2]\ #.##000_);[Red]\([$€-2]\ #.##000\)"/>
    <numFmt numFmtId="173" formatCode="0.0%"/>
    <numFmt numFmtId="174" formatCode="#,##0\ \ \ \ \ \ \ \ \ \ \ \ \ \ \ \ "/>
  </numFmts>
  <fonts count="18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sz val="8.7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.7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1.25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" fontId="5" fillId="2" borderId="7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17" fontId="5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9" fontId="5" fillId="2" borderId="9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/>
    </xf>
    <xf numFmtId="3" fontId="5" fillId="2" borderId="14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/>
    </xf>
    <xf numFmtId="17" fontId="5" fillId="2" borderId="1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9" fontId="5" fillId="2" borderId="1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9" fontId="5" fillId="2" borderId="8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7" fontId="5" fillId="2" borderId="0" xfId="0" applyNumberFormat="1" applyFont="1" applyFill="1" applyBorder="1" applyAlignment="1">
      <alignment horizontal="right"/>
    </xf>
    <xf numFmtId="9" fontId="5" fillId="2" borderId="9" xfId="0" applyNumberFormat="1" applyFont="1" applyFill="1" applyBorder="1" applyAlignment="1">
      <alignment/>
    </xf>
    <xf numFmtId="17" fontId="5" fillId="2" borderId="12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17" fontId="5" fillId="2" borderId="13" xfId="0" applyNumberFormat="1" applyFont="1" applyFill="1" applyBorder="1" applyAlignment="1">
      <alignment horizontal="right"/>
    </xf>
    <xf numFmtId="9" fontId="5" fillId="2" borderId="14" xfId="0" applyNumberFormat="1" applyFont="1" applyFill="1" applyBorder="1" applyAlignment="1">
      <alignment/>
    </xf>
    <xf numFmtId="17" fontId="4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17" fontId="5" fillId="2" borderId="2" xfId="0" applyNumberFormat="1" applyFont="1" applyFill="1" applyBorder="1" applyAlignment="1">
      <alignment horizontal="right"/>
    </xf>
    <xf numFmtId="9" fontId="5" fillId="2" borderId="3" xfId="0" applyNumberFormat="1" applyFont="1" applyFill="1" applyBorder="1" applyAlignment="1">
      <alignment/>
    </xf>
    <xf numFmtId="49" fontId="4" fillId="2" borderId="7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9" fontId="4" fillId="2" borderId="6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/>
    </xf>
    <xf numFmtId="9" fontId="4" fillId="2" borderId="3" xfId="0" applyNumberFormat="1" applyFont="1" applyFill="1" applyBorder="1" applyAlignment="1">
      <alignment/>
    </xf>
    <xf numFmtId="9" fontId="4" fillId="2" borderId="4" xfId="0" applyNumberFormat="1" applyFont="1" applyFill="1" applyBorder="1" applyAlignment="1">
      <alignment/>
    </xf>
    <xf numFmtId="9" fontId="4" fillId="2" borderId="5" xfId="0" applyNumberFormat="1" applyFont="1" applyFill="1" applyBorder="1" applyAlignment="1">
      <alignment/>
    </xf>
    <xf numFmtId="9" fontId="4" fillId="2" borderId="10" xfId="0" applyNumberFormat="1" applyFont="1" applyFill="1" applyBorder="1" applyAlignment="1">
      <alignment/>
    </xf>
    <xf numFmtId="9" fontId="4" fillId="2" borderId="8" xfId="0" applyNumberFormat="1" applyFont="1" applyFill="1" applyBorder="1" applyAlignment="1">
      <alignment/>
    </xf>
    <xf numFmtId="9" fontId="4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11" fillId="2" borderId="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9" fontId="4" fillId="2" borderId="13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9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/>
    </xf>
    <xf numFmtId="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9" fontId="5" fillId="2" borderId="11" xfId="0" applyNumberFormat="1" applyFont="1" applyFill="1" applyBorder="1" applyAlignment="1">
      <alignment/>
    </xf>
    <xf numFmtId="9" fontId="5" fillId="2" borderId="15" xfId="0" applyNumberFormat="1" applyFont="1" applyFill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/>
    </xf>
    <xf numFmtId="173" fontId="4" fillId="2" borderId="5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9" fontId="4" fillId="2" borderId="4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" fontId="5" fillId="2" borderId="10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15" fillId="2" borderId="6" xfId="0" applyNumberFormat="1" applyFont="1" applyFill="1" applyBorder="1" applyAlignment="1">
      <alignment/>
    </xf>
    <xf numFmtId="3" fontId="15" fillId="2" borderId="6" xfId="0" applyNumberFormat="1" applyFont="1" applyFill="1" applyBorder="1" applyAlignment="1">
      <alignment/>
    </xf>
    <xf numFmtId="1" fontId="15" fillId="2" borderId="1" xfId="0" applyNumberFormat="1" applyFont="1" applyFill="1" applyBorder="1" applyAlignment="1">
      <alignment/>
    </xf>
    <xf numFmtId="1" fontId="15" fillId="2" borderId="3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/>
    </xf>
    <xf numFmtId="1" fontId="5" fillId="2" borderId="9" xfId="0" applyNumberFormat="1" applyFont="1" applyFill="1" applyBorder="1" applyAlignment="1">
      <alignment/>
    </xf>
    <xf numFmtId="9" fontId="4" fillId="2" borderId="9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167" fontId="5" fillId="2" borderId="10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left"/>
    </xf>
    <xf numFmtId="9" fontId="5" fillId="2" borderId="7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/>
    </xf>
    <xf numFmtId="0" fontId="5" fillId="2" borderId="12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/>
    </xf>
    <xf numFmtId="17" fontId="5" fillId="2" borderId="15" xfId="0" applyNumberFormat="1" applyFont="1" applyFill="1" applyBorder="1" applyAlignment="1">
      <alignment horizontal="right"/>
    </xf>
    <xf numFmtId="9" fontId="4" fillId="2" borderId="11" xfId="0" applyNumberFormat="1" applyFont="1" applyFill="1" applyBorder="1" applyAlignment="1">
      <alignment/>
    </xf>
    <xf numFmtId="0" fontId="16" fillId="2" borderId="8" xfId="0" applyFont="1" applyFill="1" applyBorder="1" applyAlignment="1">
      <alignment horizontal="center"/>
    </xf>
    <xf numFmtId="9" fontId="4" fillId="2" borderId="7" xfId="0" applyNumberFormat="1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left"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9" fontId="5" fillId="2" borderId="1" xfId="0" applyNumberFormat="1" applyFont="1" applyFill="1" applyBorder="1" applyAlignment="1">
      <alignment horizontal="left"/>
    </xf>
    <xf numFmtId="9" fontId="4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9" fontId="4" fillId="2" borderId="1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3" fontId="5" fillId="2" borderId="8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9" fontId="4" fillId="2" borderId="6" xfId="0" applyNumberFormat="1" applyFont="1" applyFill="1" applyBorder="1" applyAlignment="1">
      <alignment/>
    </xf>
    <xf numFmtId="9" fontId="4" fillId="2" borderId="4" xfId="0" applyNumberFormat="1" applyFont="1" applyFill="1" applyBorder="1" applyAlignment="1">
      <alignment/>
    </xf>
    <xf numFmtId="9" fontId="4" fillId="2" borderId="7" xfId="0" applyNumberFormat="1" applyFont="1" applyFill="1" applyBorder="1" applyAlignment="1">
      <alignment/>
    </xf>
    <xf numFmtId="9" fontId="4" fillId="2" borderId="12" xfId="0" applyNumberFormat="1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/>
    </xf>
    <xf numFmtId="3" fontId="14" fillId="2" borderId="5" xfId="0" applyNumberFormat="1" applyFont="1" applyFill="1" applyBorder="1" applyAlignment="1">
      <alignment/>
    </xf>
    <xf numFmtId="3" fontId="14" fillId="2" borderId="8" xfId="0" applyNumberFormat="1" applyFont="1" applyFill="1" applyBorder="1" applyAlignment="1">
      <alignment/>
    </xf>
    <xf numFmtId="3" fontId="15" fillId="2" borderId="10" xfId="0" applyNumberFormat="1" applyFont="1" applyFill="1" applyBorder="1" applyAlignment="1">
      <alignment/>
    </xf>
    <xf numFmtId="3" fontId="14" fillId="2" borderId="7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3" fontId="14" fillId="2" borderId="9" xfId="0" applyNumberFormat="1" applyFont="1" applyFill="1" applyBorder="1" applyAlignment="1">
      <alignment/>
    </xf>
    <xf numFmtId="3" fontId="15" fillId="2" borderId="11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3" fontId="14" fillId="2" borderId="13" xfId="0" applyNumberFormat="1" applyFont="1" applyFill="1" applyBorder="1" applyAlignment="1">
      <alignment/>
    </xf>
    <xf numFmtId="3" fontId="14" fillId="2" borderId="14" xfId="0" applyNumberFormat="1" applyFont="1" applyFill="1" applyBorder="1" applyAlignment="1">
      <alignment/>
    </xf>
    <xf numFmtId="3" fontId="15" fillId="2" borderId="15" xfId="0" applyNumberFormat="1" applyFont="1" applyFill="1" applyBorder="1" applyAlignment="1">
      <alignment/>
    </xf>
    <xf numFmtId="3" fontId="15" fillId="2" borderId="9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9" fontId="14" fillId="2" borderId="1" xfId="0" applyNumberFormat="1" applyFont="1" applyFill="1" applyBorder="1" applyAlignment="1">
      <alignment horizontal="left"/>
    </xf>
    <xf numFmtId="9" fontId="4" fillId="2" borderId="2" xfId="0" applyNumberFormat="1" applyFont="1" applyFill="1" applyBorder="1" applyAlignment="1">
      <alignment/>
    </xf>
    <xf numFmtId="9" fontId="14" fillId="2" borderId="12" xfId="0" applyNumberFormat="1" applyFont="1" applyFill="1" applyBorder="1" applyAlignment="1">
      <alignment/>
    </xf>
    <xf numFmtId="9" fontId="14" fillId="2" borderId="13" xfId="0" applyNumberFormat="1" applyFont="1" applyFill="1" applyBorder="1" applyAlignment="1">
      <alignment/>
    </xf>
    <xf numFmtId="9" fontId="14" fillId="2" borderId="0" xfId="0" applyNumberFormat="1" applyFont="1" applyFill="1" applyBorder="1" applyAlignment="1">
      <alignment/>
    </xf>
    <xf numFmtId="9" fontId="4" fillId="2" borderId="5" xfId="0" applyNumberFormat="1" applyFont="1" applyFill="1" applyBorder="1" applyAlignment="1">
      <alignment/>
    </xf>
    <xf numFmtId="9" fontId="4" fillId="2" borderId="13" xfId="0" applyNumberFormat="1" applyFont="1" applyFill="1" applyBorder="1" applyAlignment="1">
      <alignment/>
    </xf>
    <xf numFmtId="9" fontId="14" fillId="2" borderId="4" xfId="0" applyNumberFormat="1" applyFont="1" applyFill="1" applyBorder="1" applyAlignment="1">
      <alignment/>
    </xf>
    <xf numFmtId="9" fontId="14" fillId="2" borderId="5" xfId="0" applyNumberFormat="1" applyFont="1" applyFill="1" applyBorder="1" applyAlignment="1">
      <alignment/>
    </xf>
    <xf numFmtId="9" fontId="14" fillId="2" borderId="7" xfId="0" applyNumberFormat="1" applyFont="1" applyFill="1" applyBorder="1" applyAlignment="1">
      <alignment/>
    </xf>
    <xf numFmtId="9" fontId="15" fillId="2" borderId="10" xfId="0" applyNumberFormat="1" applyFont="1" applyFill="1" applyBorder="1" applyAlignment="1">
      <alignment/>
    </xf>
    <xf numFmtId="9" fontId="15" fillId="2" borderId="11" xfId="0" applyNumberFormat="1" applyFont="1" applyFill="1" applyBorder="1" applyAlignment="1">
      <alignment/>
    </xf>
    <xf numFmtId="9" fontId="15" fillId="2" borderId="15" xfId="0" applyNumberFormat="1" applyFont="1" applyFill="1" applyBorder="1" applyAlignment="1">
      <alignment/>
    </xf>
    <xf numFmtId="9" fontId="4" fillId="2" borderId="10" xfId="0" applyNumberFormat="1" applyFont="1" applyFill="1" applyBorder="1" applyAlignment="1">
      <alignment/>
    </xf>
    <xf numFmtId="9" fontId="4" fillId="2" borderId="11" xfId="0" applyNumberFormat="1" applyFont="1" applyFill="1" applyBorder="1" applyAlignment="1">
      <alignment/>
    </xf>
    <xf numFmtId="9" fontId="4" fillId="2" borderId="15" xfId="0" applyNumberFormat="1" applyFont="1" applyFill="1" applyBorder="1" applyAlignment="1">
      <alignment/>
    </xf>
    <xf numFmtId="3" fontId="15" fillId="2" borderId="8" xfId="0" applyNumberFormat="1" applyFont="1" applyFill="1" applyBorder="1" applyAlignment="1">
      <alignment/>
    </xf>
    <xf numFmtId="3" fontId="15" fillId="2" borderId="0" xfId="0" applyNumberFormat="1" applyFont="1" applyFill="1" applyBorder="1" applyAlignment="1">
      <alignment/>
    </xf>
    <xf numFmtId="9" fontId="4" fillId="2" borderId="0" xfId="0" applyNumberFormat="1" applyFont="1" applyFill="1" applyBorder="1" applyAlignment="1">
      <alignment horizontal="left"/>
    </xf>
    <xf numFmtId="3" fontId="4" fillId="2" borderId="10" xfId="0" applyNumberFormat="1" applyFont="1" applyFill="1" applyBorder="1" applyAlignment="1">
      <alignment/>
    </xf>
    <xf numFmtId="9" fontId="4" fillId="2" borderId="8" xfId="0" applyNumberFormat="1" applyFont="1" applyFill="1" applyBorder="1" applyAlignment="1">
      <alignment/>
    </xf>
    <xf numFmtId="9" fontId="4" fillId="2" borderId="9" xfId="0" applyNumberFormat="1" applyFont="1" applyFill="1" applyBorder="1" applyAlignment="1">
      <alignment/>
    </xf>
    <xf numFmtId="9" fontId="4" fillId="2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left"/>
    </xf>
    <xf numFmtId="9" fontId="4" fillId="2" borderId="11" xfId="0" applyNumberFormat="1" applyFont="1" applyFill="1" applyBorder="1" applyAlignment="1">
      <alignment horizontal="left"/>
    </xf>
    <xf numFmtId="2" fontId="8" fillId="3" borderId="6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/>
    </xf>
    <xf numFmtId="0" fontId="14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Gekochte en gebruikte dienstencheques 
mei 2003 - februari-2006</a:t>
            </a:r>
          </a:p>
        </c:rich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425"/>
          <c:w val="0.78825"/>
          <c:h val="0.78375"/>
        </c:manualLayout>
      </c:layout>
      <c:lineChart>
        <c:grouping val="standard"/>
        <c:varyColors val="0"/>
        <c:ser>
          <c:idx val="0"/>
          <c:order val="0"/>
          <c:tx>
            <c:v>Gekocht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Blad1!$F$5:$F$38</c:f>
              <c:strCache/>
            </c:strRef>
          </c:cat>
          <c:val>
            <c:numRef>
              <c:f>Blad1!$E$5:$E$38</c:f>
              <c:numCache/>
            </c:numRef>
          </c:val>
          <c:smooth val="0"/>
        </c:ser>
        <c:ser>
          <c:idx val="3"/>
          <c:order val="1"/>
          <c:tx>
            <c:v>Gebruikt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Blad1!$F$5:$F$38</c:f>
              <c:strCache/>
            </c:strRef>
          </c:cat>
          <c:val>
            <c:numRef>
              <c:f>Blad1!$J$5:$J$38</c:f>
              <c:numCache/>
            </c:numRef>
          </c:val>
          <c:smooth val="0"/>
        </c:ser>
        <c:axId val="51209686"/>
        <c:axId val="58233991"/>
      </c:lineChart>
      <c:date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233991"/>
        <c:crosses val="autoZero"/>
        <c:auto val="0"/>
        <c:noMultiLvlLbl val="0"/>
      </c:dateAx>
      <c:valAx>
        <c:axId val="58233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09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Aankoop dienstencheques per gewest
mei 2003 - februari-2006</a:t>
            </a:r>
          </a:p>
        </c:rich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4"/>
          <c:w val="0.7905"/>
          <c:h val="0.78425"/>
        </c:manualLayout>
      </c:layout>
      <c:lineChart>
        <c:grouping val="standard"/>
        <c:varyColors val="0"/>
        <c:ser>
          <c:idx val="0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Blad1!$A$5:$A$38</c:f>
              <c:strCache/>
            </c:strRef>
          </c:cat>
          <c:val>
            <c:numRef>
              <c:f>Blad1!$B$5:$B$38</c:f>
              <c:numCache/>
            </c:numRef>
          </c:val>
          <c:smooth val="0"/>
        </c:ser>
        <c:ser>
          <c:idx val="2"/>
          <c:order val="1"/>
          <c:tx>
            <c:v>Waals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Blad1!$A$5:$A$38</c:f>
              <c:strCache/>
            </c:strRef>
          </c:cat>
          <c:val>
            <c:numRef>
              <c:f>Blad1!$D$5:$D$38</c:f>
              <c:numCache/>
            </c:numRef>
          </c:val>
          <c:smooth val="0"/>
        </c:ser>
        <c:ser>
          <c:idx val="1"/>
          <c:order val="2"/>
          <c:tx>
            <c:v>Brussel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Blad1!$A$5:$A$38</c:f>
              <c:strCache/>
            </c:strRef>
          </c:cat>
          <c:val>
            <c:numRef>
              <c:f>Blad1!$C$5:$C$38</c:f>
              <c:numCache/>
            </c:numRef>
          </c:val>
          <c:smooth val="0"/>
        </c:ser>
        <c:axId val="54343872"/>
        <c:axId val="19332801"/>
      </c:lineChart>
      <c:date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332801"/>
        <c:crosses val="autoZero"/>
        <c:auto val="0"/>
        <c:noMultiLvlLbl val="0"/>
      </c:dateAx>
      <c:valAx>
        <c:axId val="19332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43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8</xdr:col>
      <xdr:colOff>561975</xdr:colOff>
      <xdr:row>146</xdr:row>
      <xdr:rowOff>9525</xdr:rowOff>
    </xdr:to>
    <xdr:graphicFrame>
      <xdr:nvGraphicFramePr>
        <xdr:cNvPr id="1" name="Chart 2"/>
        <xdr:cNvGraphicFramePr/>
      </xdr:nvGraphicFramePr>
      <xdr:xfrm>
        <a:off x="0" y="19240500"/>
        <a:ext cx="53054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147</xdr:row>
      <xdr:rowOff>9525</xdr:rowOff>
    </xdr:from>
    <xdr:to>
      <xdr:col>9</xdr:col>
      <xdr:colOff>0</xdr:colOff>
      <xdr:row>167</xdr:row>
      <xdr:rowOff>38100</xdr:rowOff>
    </xdr:to>
    <xdr:graphicFrame>
      <xdr:nvGraphicFramePr>
        <xdr:cNvPr id="2" name="Chart 6"/>
        <xdr:cNvGraphicFramePr/>
      </xdr:nvGraphicFramePr>
      <xdr:xfrm>
        <a:off x="9525" y="22459950"/>
        <a:ext cx="5353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8515625" style="3" customWidth="1"/>
    <col min="2" max="2" width="9.57421875" style="1" customWidth="1"/>
    <col min="3" max="3" width="9.8515625" style="1" customWidth="1"/>
    <col min="4" max="4" width="9.140625" style="1" customWidth="1"/>
    <col min="5" max="5" width="9.57421875" style="1" customWidth="1"/>
    <col min="6" max="6" width="7.7109375" style="3" customWidth="1"/>
    <col min="7" max="7" width="9.57421875" style="1" customWidth="1"/>
    <col min="8" max="8" width="8.8515625" style="1" customWidth="1"/>
    <col min="9" max="9" width="9.28125" style="1" customWidth="1"/>
    <col min="10" max="10" width="9.7109375" style="1" customWidth="1"/>
    <col min="11" max="11" width="6.140625" style="1" customWidth="1"/>
    <col min="12" max="12" width="9.140625" style="1" customWidth="1"/>
    <col min="13" max="13" width="13.140625" style="1" customWidth="1"/>
    <col min="14" max="14" width="9.8515625" style="1" bestFit="1" customWidth="1"/>
    <col min="15" max="16384" width="9.140625" style="1" customWidth="1"/>
  </cols>
  <sheetData>
    <row r="1" spans="1:11" ht="16.5" customHeight="1">
      <c r="A1" s="243" t="s">
        <v>86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3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7" ht="12">
      <c r="A3" s="9" t="s">
        <v>12</v>
      </c>
      <c r="B3" s="35"/>
      <c r="C3" s="36" t="s">
        <v>0</v>
      </c>
      <c r="D3" s="36"/>
      <c r="E3" s="97"/>
      <c r="F3" s="10"/>
      <c r="G3" s="35"/>
      <c r="H3" s="36" t="s">
        <v>6</v>
      </c>
      <c r="I3" s="36"/>
      <c r="J3" s="97"/>
      <c r="K3" s="97"/>
      <c r="M3" s="2"/>
      <c r="N3" s="2"/>
      <c r="O3" s="2"/>
      <c r="P3" s="2"/>
      <c r="Q3" s="2"/>
    </row>
    <row r="4" spans="1:17" ht="12">
      <c r="A4" s="9" t="s">
        <v>5</v>
      </c>
      <c r="B4" s="9" t="s">
        <v>1</v>
      </c>
      <c r="C4" s="10" t="s">
        <v>2</v>
      </c>
      <c r="D4" s="10" t="s">
        <v>3</v>
      </c>
      <c r="E4" s="14" t="s">
        <v>4</v>
      </c>
      <c r="F4" s="10" t="s">
        <v>5</v>
      </c>
      <c r="G4" s="9" t="s">
        <v>1</v>
      </c>
      <c r="H4" s="10" t="s">
        <v>2</v>
      </c>
      <c r="I4" s="10" t="s">
        <v>3</v>
      </c>
      <c r="J4" s="14" t="s">
        <v>4</v>
      </c>
      <c r="K4" s="11" t="s">
        <v>10</v>
      </c>
      <c r="M4" s="2"/>
      <c r="N4" s="7"/>
      <c r="O4" s="7"/>
      <c r="P4" s="8"/>
      <c r="Q4" s="2"/>
    </row>
    <row r="5" spans="1:17" ht="12">
      <c r="A5" s="15">
        <v>37742</v>
      </c>
      <c r="B5" s="16">
        <v>10139</v>
      </c>
      <c r="C5" s="17"/>
      <c r="D5" s="18"/>
      <c r="E5" s="19">
        <f>SUM(B5:D5)</f>
        <v>10139</v>
      </c>
      <c r="F5" s="20">
        <v>37742</v>
      </c>
      <c r="G5" s="21"/>
      <c r="H5" s="17"/>
      <c r="I5" s="18"/>
      <c r="J5" s="22">
        <f>SUM(G5:I5)</f>
        <v>0</v>
      </c>
      <c r="K5" s="98">
        <f>SUM(J$5:J5)*J5/SUM(E$5:E5)*E5</f>
        <v>0</v>
      </c>
      <c r="M5" s="2"/>
      <c r="N5" s="4"/>
      <c r="O5" s="5"/>
      <c r="P5" s="4"/>
      <c r="Q5" s="2"/>
    </row>
    <row r="6" spans="1:17" ht="12">
      <c r="A6" s="15">
        <v>37773</v>
      </c>
      <c r="B6" s="24">
        <v>31987</v>
      </c>
      <c r="C6" s="25"/>
      <c r="D6" s="26"/>
      <c r="E6" s="19">
        <f aca="true" t="shared" si="0" ref="E6:E38">SUM(B6:D6)</f>
        <v>31987</v>
      </c>
      <c r="F6" s="20">
        <v>37773</v>
      </c>
      <c r="G6" s="27"/>
      <c r="H6" s="25"/>
      <c r="I6" s="26"/>
      <c r="J6" s="28">
        <f aca="true" t="shared" si="1" ref="J6:J38">SUM(G6:I6)</f>
        <v>0</v>
      </c>
      <c r="K6" s="99">
        <f>SUM(J$5:J6)*J6/SUM(E$5:E6)*E6</f>
        <v>0</v>
      </c>
      <c r="M6" s="2"/>
      <c r="N6" s="4"/>
      <c r="O6" s="5"/>
      <c r="P6" s="4"/>
      <c r="Q6" s="2"/>
    </row>
    <row r="7" spans="1:17" ht="12.75">
      <c r="A7" s="15">
        <v>37803</v>
      </c>
      <c r="B7" s="24">
        <v>57496</v>
      </c>
      <c r="C7" s="25"/>
      <c r="D7" s="29">
        <v>3458</v>
      </c>
      <c r="E7" s="19">
        <f t="shared" si="0"/>
        <v>60954</v>
      </c>
      <c r="F7" s="20">
        <v>37803</v>
      </c>
      <c r="G7" s="24">
        <v>2861</v>
      </c>
      <c r="H7" s="25"/>
      <c r="I7" s="26"/>
      <c r="J7" s="28">
        <f t="shared" si="1"/>
        <v>2861</v>
      </c>
      <c r="K7" s="99">
        <f>SUM(J$5:J7)/SUM(E$5:E7)</f>
        <v>0.02775514163756306</v>
      </c>
      <c r="M7" s="2"/>
      <c r="N7" s="6"/>
      <c r="O7" s="5"/>
      <c r="P7" s="4"/>
      <c r="Q7" s="2"/>
    </row>
    <row r="8" spans="1:17" ht="12">
      <c r="A8" s="15">
        <v>37834</v>
      </c>
      <c r="B8" s="24">
        <v>59997</v>
      </c>
      <c r="C8" s="25"/>
      <c r="D8" s="29">
        <v>5116</v>
      </c>
      <c r="E8" s="19">
        <f t="shared" si="0"/>
        <v>65113</v>
      </c>
      <c r="F8" s="20">
        <v>37834</v>
      </c>
      <c r="G8" s="24">
        <v>8098</v>
      </c>
      <c r="H8" s="25"/>
      <c r="I8" s="26"/>
      <c r="J8" s="28">
        <f t="shared" si="1"/>
        <v>8098</v>
      </c>
      <c r="K8" s="99">
        <f>SUM(J$5:J8)/SUM(E$5:E8)</f>
        <v>0.06515728954237096</v>
      </c>
      <c r="M8" s="2"/>
      <c r="N8" s="2"/>
      <c r="O8" s="5"/>
      <c r="P8" s="4"/>
      <c r="Q8" s="2"/>
    </row>
    <row r="9" spans="1:17" ht="12">
      <c r="A9" s="15">
        <v>37865</v>
      </c>
      <c r="B9" s="24">
        <v>90003</v>
      </c>
      <c r="C9" s="25"/>
      <c r="D9" s="29">
        <v>8432</v>
      </c>
      <c r="E9" s="19">
        <f t="shared" si="0"/>
        <v>98435</v>
      </c>
      <c r="F9" s="20">
        <v>37865</v>
      </c>
      <c r="G9" s="24">
        <v>19840</v>
      </c>
      <c r="H9" s="25"/>
      <c r="I9" s="26"/>
      <c r="J9" s="28">
        <f t="shared" si="1"/>
        <v>19840</v>
      </c>
      <c r="K9" s="99">
        <f>SUM(J$5:J9)/SUM(E$5:E9)</f>
        <v>0.11551299938491082</v>
      </c>
      <c r="M9" s="2"/>
      <c r="N9" s="2"/>
      <c r="O9" s="5"/>
      <c r="P9" s="4"/>
      <c r="Q9" s="2"/>
    </row>
    <row r="10" spans="1:17" ht="12">
      <c r="A10" s="15">
        <v>37895</v>
      </c>
      <c r="B10" s="24">
        <v>146230</v>
      </c>
      <c r="C10" s="25"/>
      <c r="D10" s="29">
        <v>15207</v>
      </c>
      <c r="E10" s="19">
        <f t="shared" si="0"/>
        <v>161437</v>
      </c>
      <c r="F10" s="20">
        <v>37895</v>
      </c>
      <c r="G10" s="24">
        <v>40933</v>
      </c>
      <c r="H10" s="25"/>
      <c r="I10" s="26"/>
      <c r="J10" s="28">
        <f t="shared" si="1"/>
        <v>40933</v>
      </c>
      <c r="K10" s="99">
        <f>SUM(J$5:J10)/SUM(E$5:E10)</f>
        <v>0.16757268171889783</v>
      </c>
      <c r="M10" s="2"/>
      <c r="N10" s="2"/>
      <c r="O10" s="2"/>
      <c r="P10" s="2"/>
      <c r="Q10" s="2"/>
    </row>
    <row r="11" spans="1:17" ht="12">
      <c r="A11" s="15">
        <v>37926</v>
      </c>
      <c r="B11" s="24">
        <v>111909</v>
      </c>
      <c r="C11" s="25"/>
      <c r="D11" s="29">
        <v>10758</v>
      </c>
      <c r="E11" s="19">
        <f t="shared" si="0"/>
        <v>122667</v>
      </c>
      <c r="F11" s="20">
        <v>37926</v>
      </c>
      <c r="G11" s="24">
        <v>55610</v>
      </c>
      <c r="H11" s="25"/>
      <c r="I11" s="26"/>
      <c r="J11" s="28">
        <f t="shared" si="1"/>
        <v>55610</v>
      </c>
      <c r="K11" s="99">
        <f>SUM(J$5:J11)/SUM(E$5:E11)</f>
        <v>0.2312231720691734</v>
      </c>
      <c r="M11" s="2"/>
      <c r="N11" s="2"/>
      <c r="O11" s="2"/>
      <c r="P11" s="2"/>
      <c r="Q11" s="2"/>
    </row>
    <row r="12" spans="1:11" ht="12">
      <c r="A12" s="158">
        <v>37956</v>
      </c>
      <c r="B12" s="30">
        <v>202452</v>
      </c>
      <c r="C12" s="31"/>
      <c r="D12" s="32">
        <v>20320</v>
      </c>
      <c r="E12" s="33">
        <f t="shared" si="0"/>
        <v>222772</v>
      </c>
      <c r="F12" s="34">
        <v>37956</v>
      </c>
      <c r="G12" s="30">
        <v>84872</v>
      </c>
      <c r="H12" s="31"/>
      <c r="I12" s="32">
        <v>10722</v>
      </c>
      <c r="J12" s="37">
        <f t="shared" si="1"/>
        <v>95594</v>
      </c>
      <c r="K12" s="100">
        <f>SUM(J$5:J12)/SUM(E$5:E12)</f>
        <v>0.28821570412047</v>
      </c>
    </row>
    <row r="13" spans="1:11" ht="12">
      <c r="A13" s="15">
        <v>37987</v>
      </c>
      <c r="B13" s="24">
        <v>226495</v>
      </c>
      <c r="C13" s="38">
        <v>410</v>
      </c>
      <c r="D13" s="29">
        <v>26563</v>
      </c>
      <c r="E13" s="19">
        <f t="shared" si="0"/>
        <v>253468</v>
      </c>
      <c r="F13" s="20">
        <v>37987</v>
      </c>
      <c r="G13" s="24">
        <v>94573</v>
      </c>
      <c r="H13" s="38">
        <v>12063</v>
      </c>
      <c r="I13" s="29">
        <v>11736</v>
      </c>
      <c r="J13" s="28">
        <f t="shared" si="1"/>
        <v>118372</v>
      </c>
      <c r="K13" s="23">
        <f>SUM(J$5:J13)/SUM(E$5:E13)</f>
        <v>0.33234401716891987</v>
      </c>
    </row>
    <row r="14" spans="1:11" ht="12">
      <c r="A14" s="15">
        <v>38018</v>
      </c>
      <c r="B14" s="24">
        <v>250060</v>
      </c>
      <c r="C14" s="38">
        <v>2724</v>
      </c>
      <c r="D14" s="29">
        <v>45891</v>
      </c>
      <c r="E14" s="19">
        <f t="shared" si="0"/>
        <v>298675</v>
      </c>
      <c r="F14" s="20">
        <v>38018</v>
      </c>
      <c r="G14" s="24">
        <v>106112</v>
      </c>
      <c r="H14" s="38">
        <v>38433</v>
      </c>
      <c r="I14" s="29">
        <v>14692</v>
      </c>
      <c r="J14" s="28">
        <f t="shared" si="1"/>
        <v>159237</v>
      </c>
      <c r="K14" s="23">
        <f>SUM(J$5:J14)/SUM(E$5:E14)</f>
        <v>0.3775854356401063</v>
      </c>
    </row>
    <row r="15" spans="1:11" ht="12">
      <c r="A15" s="15">
        <v>38047</v>
      </c>
      <c r="B15" s="24">
        <v>296513</v>
      </c>
      <c r="C15" s="38">
        <v>5790</v>
      </c>
      <c r="D15" s="29">
        <v>64665</v>
      </c>
      <c r="E15" s="19">
        <f t="shared" si="0"/>
        <v>366968</v>
      </c>
      <c r="F15" s="20">
        <v>38047</v>
      </c>
      <c r="G15" s="24">
        <v>145928</v>
      </c>
      <c r="H15" s="38">
        <v>25214</v>
      </c>
      <c r="I15" s="29">
        <v>30952</v>
      </c>
      <c r="J15" s="28">
        <f t="shared" si="1"/>
        <v>202094</v>
      </c>
      <c r="K15" s="23">
        <f>SUM(J$5:J15)/SUM(E$5:E15)</f>
        <v>0.4151203906381546</v>
      </c>
    </row>
    <row r="16" spans="1:11" ht="12">
      <c r="A16" s="15">
        <v>38078</v>
      </c>
      <c r="B16" s="24">
        <v>387786</v>
      </c>
      <c r="C16" s="38">
        <v>8796</v>
      </c>
      <c r="D16" s="29">
        <v>106026</v>
      </c>
      <c r="E16" s="19">
        <f t="shared" si="0"/>
        <v>502608</v>
      </c>
      <c r="F16" s="20">
        <v>38078</v>
      </c>
      <c r="G16" s="24">
        <v>163526</v>
      </c>
      <c r="H16" s="38">
        <v>72460</v>
      </c>
      <c r="I16" s="29">
        <v>33720</v>
      </c>
      <c r="J16" s="28">
        <f t="shared" si="1"/>
        <v>269706</v>
      </c>
      <c r="K16" s="23">
        <f>SUM(J$5:J16)/SUM(E$5:E16)</f>
        <v>0.4429367768103742</v>
      </c>
    </row>
    <row r="17" spans="1:11" ht="12">
      <c r="A17" s="15">
        <v>38108</v>
      </c>
      <c r="B17" s="24">
        <v>362369</v>
      </c>
      <c r="C17" s="38">
        <v>10137</v>
      </c>
      <c r="D17" s="29">
        <v>103467</v>
      </c>
      <c r="E17" s="19">
        <f t="shared" si="0"/>
        <v>475973</v>
      </c>
      <c r="F17" s="20">
        <v>38108</v>
      </c>
      <c r="G17" s="24">
        <v>251277</v>
      </c>
      <c r="H17" s="38">
        <v>53236</v>
      </c>
      <c r="I17" s="29">
        <v>51814</v>
      </c>
      <c r="J17" s="28">
        <f t="shared" si="1"/>
        <v>356327</v>
      </c>
      <c r="K17" s="23">
        <f>SUM(J$5:J17)/SUM(E$5:E17)</f>
        <v>0.4974071539490176</v>
      </c>
    </row>
    <row r="18" spans="1:11" ht="12">
      <c r="A18" s="15">
        <v>38139</v>
      </c>
      <c r="B18" s="24">
        <v>440020</v>
      </c>
      <c r="C18" s="38">
        <v>13784</v>
      </c>
      <c r="D18" s="29">
        <v>127259</v>
      </c>
      <c r="E18" s="19">
        <f t="shared" si="0"/>
        <v>581063</v>
      </c>
      <c r="F18" s="20">
        <v>38139</v>
      </c>
      <c r="G18" s="24">
        <v>267214</v>
      </c>
      <c r="H18" s="38">
        <v>92641</v>
      </c>
      <c r="I18" s="29">
        <v>77065</v>
      </c>
      <c r="J18" s="28">
        <f t="shared" si="1"/>
        <v>436920</v>
      </c>
      <c r="K18" s="23">
        <f>SUM(J$5:J18)/SUM(E$5:E18)</f>
        <v>0.5428817323589542</v>
      </c>
    </row>
    <row r="19" spans="1:11" ht="12">
      <c r="A19" s="15">
        <v>38169</v>
      </c>
      <c r="B19" s="24">
        <v>465213</v>
      </c>
      <c r="C19" s="38">
        <v>15211</v>
      </c>
      <c r="D19" s="29">
        <v>150580</v>
      </c>
      <c r="E19" s="19">
        <f t="shared" si="0"/>
        <v>631004</v>
      </c>
      <c r="F19" s="20">
        <v>38169</v>
      </c>
      <c r="G19" s="24">
        <v>531017</v>
      </c>
      <c r="H19" s="38">
        <v>123835</v>
      </c>
      <c r="I19" s="29">
        <v>116127</v>
      </c>
      <c r="J19" s="28">
        <f t="shared" si="1"/>
        <v>770979</v>
      </c>
      <c r="K19" s="23">
        <f>SUM(J$5:J19)/SUM(E$5:E19)</f>
        <v>0.6532060795264188</v>
      </c>
    </row>
    <row r="20" spans="1:11" ht="12">
      <c r="A20" s="15">
        <v>38200</v>
      </c>
      <c r="B20" s="24">
        <v>410806</v>
      </c>
      <c r="C20" s="38">
        <v>14899</v>
      </c>
      <c r="D20" s="29">
        <v>139246</v>
      </c>
      <c r="E20" s="19">
        <f t="shared" si="0"/>
        <v>564951</v>
      </c>
      <c r="F20" s="20">
        <v>38200</v>
      </c>
      <c r="G20" s="24">
        <v>138518</v>
      </c>
      <c r="H20" s="38">
        <v>76479</v>
      </c>
      <c r="I20" s="29">
        <v>59758</v>
      </c>
      <c r="J20" s="28">
        <f t="shared" si="1"/>
        <v>274755</v>
      </c>
      <c r="K20" s="23">
        <f>SUM(J$5:J20)/SUM(E$5:E20)</f>
        <v>0.6320123087603249</v>
      </c>
    </row>
    <row r="21" spans="1:11" ht="12">
      <c r="A21" s="15">
        <v>38231</v>
      </c>
      <c r="B21" s="24">
        <v>734210</v>
      </c>
      <c r="C21" s="38">
        <v>26357</v>
      </c>
      <c r="D21" s="29">
        <v>233730</v>
      </c>
      <c r="E21" s="19">
        <f t="shared" si="0"/>
        <v>994297</v>
      </c>
      <c r="F21" s="20">
        <v>38231</v>
      </c>
      <c r="G21" s="24">
        <v>288717</v>
      </c>
      <c r="H21" s="38">
        <v>84745</v>
      </c>
      <c r="I21" s="29">
        <v>89328</v>
      </c>
      <c r="J21" s="28">
        <f t="shared" si="1"/>
        <v>462790</v>
      </c>
      <c r="K21" s="23">
        <f>SUM(J$5:J21)/SUM(E$5:E21)</f>
        <v>0.6015818801284921</v>
      </c>
    </row>
    <row r="22" spans="1:11" ht="12">
      <c r="A22" s="15">
        <v>38261</v>
      </c>
      <c r="B22" s="24">
        <v>683712</v>
      </c>
      <c r="C22" s="38">
        <v>25926</v>
      </c>
      <c r="D22" s="29">
        <v>228263</v>
      </c>
      <c r="E22" s="19">
        <f t="shared" si="0"/>
        <v>937901</v>
      </c>
      <c r="F22" s="20">
        <v>38261</v>
      </c>
      <c r="G22" s="24">
        <v>423550</v>
      </c>
      <c r="H22" s="38">
        <v>123910</v>
      </c>
      <c r="I22" s="29">
        <v>126330</v>
      </c>
      <c r="J22" s="28">
        <f t="shared" si="1"/>
        <v>673790</v>
      </c>
      <c r="K22" s="23">
        <f>SUM(J$5:J22)/SUM(E$5:E22)</f>
        <v>0.6187540867266879</v>
      </c>
    </row>
    <row r="23" spans="1:11" ht="12">
      <c r="A23" s="15">
        <v>38292</v>
      </c>
      <c r="B23" s="24">
        <v>1226490</v>
      </c>
      <c r="C23" s="38">
        <v>41111</v>
      </c>
      <c r="D23" s="29">
        <v>372054</v>
      </c>
      <c r="E23" s="19">
        <f t="shared" si="0"/>
        <v>1639655</v>
      </c>
      <c r="F23" s="20">
        <v>38292</v>
      </c>
      <c r="G23" s="24">
        <v>450632</v>
      </c>
      <c r="H23" s="38">
        <v>178244</v>
      </c>
      <c r="I23" s="29">
        <v>137058</v>
      </c>
      <c r="J23" s="28">
        <f t="shared" si="1"/>
        <v>765934</v>
      </c>
      <c r="K23" s="23">
        <f>SUM(J$5:J23)/SUM(E$5:E23)</f>
        <v>0.587755688325297</v>
      </c>
    </row>
    <row r="24" spans="1:11" ht="12">
      <c r="A24" s="158">
        <v>38322</v>
      </c>
      <c r="B24" s="30">
        <v>611355</v>
      </c>
      <c r="C24" s="39">
        <v>30145</v>
      </c>
      <c r="D24" s="32">
        <v>223198</v>
      </c>
      <c r="E24" s="33">
        <f t="shared" si="0"/>
        <v>864698</v>
      </c>
      <c r="F24" s="34">
        <v>38322</v>
      </c>
      <c r="G24" s="30">
        <v>664080</v>
      </c>
      <c r="H24" s="39">
        <v>235687</v>
      </c>
      <c r="I24" s="32">
        <v>229074</v>
      </c>
      <c r="J24" s="37">
        <f t="shared" si="1"/>
        <v>1128841</v>
      </c>
      <c r="K24" s="40">
        <f>SUM(J$5:J24)/SUM(E$5:E24)</f>
        <v>0.6576067009088029</v>
      </c>
    </row>
    <row r="25" spans="1:11" ht="12">
      <c r="A25" s="15">
        <v>38353</v>
      </c>
      <c r="B25" s="16">
        <v>723723</v>
      </c>
      <c r="C25" s="41">
        <v>31814</v>
      </c>
      <c r="D25" s="42">
        <v>248088</v>
      </c>
      <c r="E25" s="22">
        <f t="shared" si="0"/>
        <v>1003625</v>
      </c>
      <c r="F25" s="20">
        <v>38353</v>
      </c>
      <c r="G25" s="16">
        <v>441426</v>
      </c>
      <c r="H25" s="41">
        <v>300837</v>
      </c>
      <c r="I25" s="41">
        <v>160916</v>
      </c>
      <c r="J25" s="22">
        <f t="shared" si="1"/>
        <v>903179</v>
      </c>
      <c r="K25" s="43">
        <f>SUM(J$5:J25)/SUM(E$5:E25)</f>
        <v>0.6822000345860145</v>
      </c>
    </row>
    <row r="26" spans="1:11" ht="12">
      <c r="A26" s="15">
        <v>38384</v>
      </c>
      <c r="B26" s="24">
        <v>847722</v>
      </c>
      <c r="C26" s="38">
        <v>38989</v>
      </c>
      <c r="D26" s="29">
        <v>294640</v>
      </c>
      <c r="E26" s="28">
        <f t="shared" si="0"/>
        <v>1181351</v>
      </c>
      <c r="F26" s="20">
        <v>38384</v>
      </c>
      <c r="G26" s="24">
        <v>495375</v>
      </c>
      <c r="H26" s="38">
        <v>282237</v>
      </c>
      <c r="I26" s="38">
        <v>179953</v>
      </c>
      <c r="J26" s="28">
        <f t="shared" si="1"/>
        <v>957565</v>
      </c>
      <c r="K26" s="23">
        <f>SUM(J$5:J26)/SUM(E$5:E26)</f>
        <v>0.695899298818283</v>
      </c>
    </row>
    <row r="27" spans="1:11" ht="12">
      <c r="A27" s="15">
        <v>38412</v>
      </c>
      <c r="B27" s="24">
        <v>1088272</v>
      </c>
      <c r="C27" s="38">
        <v>47090</v>
      </c>
      <c r="D27" s="29">
        <v>364857</v>
      </c>
      <c r="E27" s="28">
        <f t="shared" si="0"/>
        <v>1500219</v>
      </c>
      <c r="F27" s="20">
        <v>38412</v>
      </c>
      <c r="G27" s="24">
        <v>620020</v>
      </c>
      <c r="H27" s="38">
        <v>437227</v>
      </c>
      <c r="I27" s="38">
        <v>250801</v>
      </c>
      <c r="J27" s="28">
        <f t="shared" si="1"/>
        <v>1308048</v>
      </c>
      <c r="K27" s="23">
        <f>SUM(J$5:J27)/SUM(E$5:E27)</f>
        <v>0.7169054635018727</v>
      </c>
    </row>
    <row r="28" spans="1:11" ht="12">
      <c r="A28" s="15">
        <v>38443</v>
      </c>
      <c r="B28" s="24">
        <v>1079698</v>
      </c>
      <c r="C28" s="38">
        <v>45817</v>
      </c>
      <c r="D28" s="29">
        <v>358417</v>
      </c>
      <c r="E28" s="28">
        <f t="shared" si="0"/>
        <v>1483932</v>
      </c>
      <c r="F28" s="20">
        <v>38443</v>
      </c>
      <c r="G28" s="24">
        <v>653457</v>
      </c>
      <c r="H28" s="38">
        <v>410632</v>
      </c>
      <c r="I28" s="38">
        <v>234313</v>
      </c>
      <c r="J28" s="28">
        <f t="shared" si="1"/>
        <v>1298402</v>
      </c>
      <c r="K28" s="23">
        <f>SUM(J$5:J28)/SUM(E$5:E28)</f>
        <v>0.7335957185383237</v>
      </c>
    </row>
    <row r="29" spans="1:11" ht="12">
      <c r="A29" s="15">
        <v>38473</v>
      </c>
      <c r="B29" s="24">
        <v>1163926</v>
      </c>
      <c r="C29" s="38">
        <v>56900</v>
      </c>
      <c r="D29" s="29">
        <v>395958</v>
      </c>
      <c r="E29" s="28">
        <f t="shared" si="0"/>
        <v>1616784</v>
      </c>
      <c r="F29" s="20">
        <v>38473</v>
      </c>
      <c r="G29" s="24">
        <v>675083</v>
      </c>
      <c r="H29" s="38">
        <v>394872</v>
      </c>
      <c r="I29" s="38">
        <v>250227</v>
      </c>
      <c r="J29" s="28">
        <f t="shared" si="1"/>
        <v>1320182</v>
      </c>
      <c r="K29" s="23">
        <f>SUM(J$5:J29)/SUM(E$5:E29)</f>
        <v>0.7421541355331448</v>
      </c>
    </row>
    <row r="30" spans="1:11" ht="12">
      <c r="A30" s="15">
        <v>38504</v>
      </c>
      <c r="B30" s="24">
        <v>1333378</v>
      </c>
      <c r="C30" s="38">
        <v>60023</v>
      </c>
      <c r="D30" s="29">
        <v>450854</v>
      </c>
      <c r="E30" s="28">
        <f t="shared" si="0"/>
        <v>1844255</v>
      </c>
      <c r="F30" s="20">
        <v>38504</v>
      </c>
      <c r="G30" s="24">
        <v>733914</v>
      </c>
      <c r="H30" s="38">
        <v>449891</v>
      </c>
      <c r="I30" s="38">
        <v>287720</v>
      </c>
      <c r="J30" s="28">
        <f t="shared" si="1"/>
        <v>1471525</v>
      </c>
      <c r="K30" s="23">
        <f>SUM(J$5:J30)/SUM(E$5:E30)</f>
        <v>0.7480236148232614</v>
      </c>
    </row>
    <row r="31" spans="1:11" ht="12">
      <c r="A31" s="15">
        <v>38534</v>
      </c>
      <c r="B31" s="24">
        <v>942509</v>
      </c>
      <c r="C31" s="38">
        <v>43151</v>
      </c>
      <c r="D31" s="29">
        <v>337961</v>
      </c>
      <c r="E31" s="28">
        <f t="shared" si="0"/>
        <v>1323621</v>
      </c>
      <c r="F31" s="20">
        <v>38534</v>
      </c>
      <c r="G31" s="24">
        <v>750634</v>
      </c>
      <c r="H31" s="38">
        <v>516525</v>
      </c>
      <c r="I31" s="38">
        <v>287261</v>
      </c>
      <c r="J31" s="28">
        <f t="shared" si="1"/>
        <v>1554420</v>
      </c>
      <c r="K31" s="23">
        <f>SUM(J$5:J31)/SUM(E$5:E31)</f>
        <v>0.7779792204836126</v>
      </c>
    </row>
    <row r="32" spans="1:11" ht="12">
      <c r="A32" s="15">
        <v>38565</v>
      </c>
      <c r="B32" s="24">
        <v>1122939</v>
      </c>
      <c r="C32" s="38">
        <v>48665</v>
      </c>
      <c r="D32" s="29">
        <v>401522</v>
      </c>
      <c r="E32" s="28">
        <f t="shared" si="0"/>
        <v>1573126</v>
      </c>
      <c r="F32" s="20">
        <v>38565</v>
      </c>
      <c r="G32" s="24">
        <v>687871</v>
      </c>
      <c r="H32" s="38">
        <v>454259</v>
      </c>
      <c r="I32" s="38">
        <v>272500</v>
      </c>
      <c r="J32" s="28">
        <f t="shared" si="1"/>
        <v>1414630</v>
      </c>
      <c r="K32" s="23">
        <f>SUM(J$5:J32)/SUM(E$5:E32)</f>
        <v>0.7873253732495682</v>
      </c>
    </row>
    <row r="33" spans="1:11" ht="12">
      <c r="A33" s="15">
        <v>38596</v>
      </c>
      <c r="B33" s="24">
        <v>1506237</v>
      </c>
      <c r="C33" s="38">
        <v>71066</v>
      </c>
      <c r="D33" s="29">
        <v>511100</v>
      </c>
      <c r="E33" s="28">
        <f t="shared" si="0"/>
        <v>2088403</v>
      </c>
      <c r="F33" s="20">
        <v>38596</v>
      </c>
      <c r="G33" s="24">
        <v>694823</v>
      </c>
      <c r="H33" s="38">
        <v>371715</v>
      </c>
      <c r="I33" s="38">
        <v>273158</v>
      </c>
      <c r="J33" s="28">
        <f t="shared" si="1"/>
        <v>1339696</v>
      </c>
      <c r="K33" s="23">
        <f>SUM(J$5:J33)/SUM(E$5:E33)</f>
        <v>0.7737895699131039</v>
      </c>
    </row>
    <row r="34" spans="1:11" ht="12.75">
      <c r="A34" s="15">
        <v>38626</v>
      </c>
      <c r="B34" s="44">
        <v>1490698</v>
      </c>
      <c r="C34" s="45">
        <v>72394</v>
      </c>
      <c r="D34" s="46">
        <v>494374</v>
      </c>
      <c r="E34" s="28">
        <f t="shared" si="0"/>
        <v>2057466</v>
      </c>
      <c r="F34" s="20">
        <v>38626</v>
      </c>
      <c r="G34" s="47">
        <v>954651</v>
      </c>
      <c r="H34" s="48">
        <v>516252</v>
      </c>
      <c r="I34" s="48">
        <v>332686</v>
      </c>
      <c r="J34" s="28">
        <f t="shared" si="1"/>
        <v>1803589</v>
      </c>
      <c r="K34" s="23">
        <f>SUM(J$5:J34)/SUM(E$5:E34)</f>
        <v>0.7824037555542498</v>
      </c>
    </row>
    <row r="35" spans="1:11" ht="12">
      <c r="A35" s="15">
        <v>38657</v>
      </c>
      <c r="B35" s="44">
        <v>1625142</v>
      </c>
      <c r="C35" s="45">
        <v>80918</v>
      </c>
      <c r="D35" s="46">
        <v>553888</v>
      </c>
      <c r="E35" s="28">
        <f t="shared" si="0"/>
        <v>2259948</v>
      </c>
      <c r="F35" s="49">
        <v>38657</v>
      </c>
      <c r="G35" s="44">
        <v>934506</v>
      </c>
      <c r="H35" s="45">
        <v>595208</v>
      </c>
      <c r="I35" s="45">
        <v>341599</v>
      </c>
      <c r="J35" s="28">
        <f t="shared" si="1"/>
        <v>1871313</v>
      </c>
      <c r="K35" s="50">
        <f>SUM(J$5:J35)/SUM(E$5:E35)</f>
        <v>0.7862490512257018</v>
      </c>
    </row>
    <row r="36" spans="1:11" ht="12">
      <c r="A36" s="51">
        <v>38687</v>
      </c>
      <c r="B36" s="52">
        <v>1711684</v>
      </c>
      <c r="C36" s="53">
        <v>91921</v>
      </c>
      <c r="D36" s="54">
        <v>577478</v>
      </c>
      <c r="E36" s="28">
        <f t="shared" si="0"/>
        <v>2381083</v>
      </c>
      <c r="F36" s="55">
        <v>38687</v>
      </c>
      <c r="G36" s="52">
        <v>1031229</v>
      </c>
      <c r="H36" s="53">
        <v>540978</v>
      </c>
      <c r="I36" s="53">
        <v>400367</v>
      </c>
      <c r="J36" s="28">
        <f t="shared" si="1"/>
        <v>1972574</v>
      </c>
      <c r="K36" s="56">
        <f>SUM(J$5:J36)/SUM(E$5:E36)</f>
        <v>0.7896892787039149</v>
      </c>
    </row>
    <row r="37" spans="1:11" ht="12">
      <c r="A37" s="51">
        <v>38718</v>
      </c>
      <c r="B37" s="52">
        <v>1923091</v>
      </c>
      <c r="C37" s="53">
        <v>101429</v>
      </c>
      <c r="D37" s="54">
        <v>654828</v>
      </c>
      <c r="E37" s="69">
        <f t="shared" si="0"/>
        <v>2679348</v>
      </c>
      <c r="F37" s="51">
        <v>38718</v>
      </c>
      <c r="G37" s="52">
        <v>1120880</v>
      </c>
      <c r="H37" s="53">
        <v>674322</v>
      </c>
      <c r="I37" s="53">
        <v>411362</v>
      </c>
      <c r="J37" s="69">
        <f t="shared" si="1"/>
        <v>2206564</v>
      </c>
      <c r="K37" s="56">
        <f>SUM(J$5:J37)/SUM(E$5:E37)</f>
        <v>0.7925348719361479</v>
      </c>
    </row>
    <row r="38" spans="1:11" ht="12">
      <c r="A38" s="15">
        <v>38749</v>
      </c>
      <c r="B38" s="44">
        <v>1764439</v>
      </c>
      <c r="C38" s="45">
        <v>96788</v>
      </c>
      <c r="D38" s="46">
        <v>609274</v>
      </c>
      <c r="E38" s="28">
        <f t="shared" si="0"/>
        <v>2470501</v>
      </c>
      <c r="F38" s="15">
        <v>38749</v>
      </c>
      <c r="G38" s="44">
        <v>1043023</v>
      </c>
      <c r="H38" s="45">
        <v>455000</v>
      </c>
      <c r="I38" s="45">
        <v>395337</v>
      </c>
      <c r="J38" s="22">
        <f t="shared" si="1"/>
        <v>1893360</v>
      </c>
      <c r="K38" s="50">
        <f>SUM(J$5:J38)/SUM(E$5:E38)</f>
        <v>0.7906541979345953</v>
      </c>
    </row>
    <row r="39" spans="1:11" ht="12">
      <c r="A39" s="57" t="s">
        <v>13</v>
      </c>
      <c r="B39" s="58"/>
      <c r="C39" s="59"/>
      <c r="D39" s="59"/>
      <c r="E39" s="59"/>
      <c r="F39" s="61"/>
      <c r="G39" s="59"/>
      <c r="H39" s="59"/>
      <c r="I39" s="59"/>
      <c r="J39" s="59"/>
      <c r="K39" s="62"/>
    </row>
    <row r="40" spans="1:11" ht="12">
      <c r="A40" s="63">
        <v>2003</v>
      </c>
      <c r="B40" s="66">
        <f>SUM(B5:B12)</f>
        <v>710213</v>
      </c>
      <c r="C40" s="65">
        <f>SUM(C5:C12)</f>
        <v>0</v>
      </c>
      <c r="D40" s="19">
        <f>SUM(D5:D12)</f>
        <v>63291</v>
      </c>
      <c r="E40" s="65">
        <f>SUM(E5:E12)</f>
        <v>773504</v>
      </c>
      <c r="F40" s="101">
        <v>2003</v>
      </c>
      <c r="G40" s="66">
        <f>SUM(G5:G12)</f>
        <v>212214</v>
      </c>
      <c r="H40" s="65">
        <f>SUM(H5:H12)</f>
        <v>0</v>
      </c>
      <c r="I40" s="19">
        <f>SUM(I5:I12)</f>
        <v>10722</v>
      </c>
      <c r="J40" s="65">
        <f>SUM(J5:J12)</f>
        <v>222936</v>
      </c>
      <c r="K40" s="99">
        <f>J40/E40</f>
        <v>0.28821570412047</v>
      </c>
    </row>
    <row r="41" spans="1:11" ht="12">
      <c r="A41" s="63">
        <v>2004</v>
      </c>
      <c r="B41" s="66">
        <f>SUM(B13:B24)</f>
        <v>6095029</v>
      </c>
      <c r="C41" s="65">
        <f>SUM(C13:C24)</f>
        <v>195290</v>
      </c>
      <c r="D41" s="19">
        <f>SUM(D13:D24)</f>
        <v>1820942</v>
      </c>
      <c r="E41" s="65">
        <f>SUM(E13:E24)</f>
        <v>8111261</v>
      </c>
      <c r="F41" s="101">
        <v>2004</v>
      </c>
      <c r="G41" s="66">
        <f>SUM(G13:G24)</f>
        <v>3525144</v>
      </c>
      <c r="H41" s="65">
        <f>SUM(H13:H24)</f>
        <v>1116947</v>
      </c>
      <c r="I41" s="19">
        <f>SUM(I13:I24)</f>
        <v>977654</v>
      </c>
      <c r="J41" s="65">
        <f>SUM(J13:J24)</f>
        <v>5619745</v>
      </c>
      <c r="K41" s="99">
        <f>J41/E41</f>
        <v>0.6928324708081764</v>
      </c>
    </row>
    <row r="42" spans="1:11" ht="12">
      <c r="A42" s="63">
        <v>2005</v>
      </c>
      <c r="B42" s="44">
        <f>SUM(B25:B36)</f>
        <v>14635928</v>
      </c>
      <c r="C42" s="45">
        <f>SUM(C25:C36)</f>
        <v>688748</v>
      </c>
      <c r="D42" s="46">
        <f>SUM(D25:D36)</f>
        <v>4989137</v>
      </c>
      <c r="E42" s="45">
        <f>SUM(E25:E36)</f>
        <v>20313813</v>
      </c>
      <c r="F42" s="101">
        <v>2005</v>
      </c>
      <c r="G42" s="44">
        <f>SUM(G25:G36)</f>
        <v>8672989</v>
      </c>
      <c r="H42" s="45">
        <f>SUM(H25:H36)</f>
        <v>5270633</v>
      </c>
      <c r="I42" s="46">
        <f>SUM(I25:I36)</f>
        <v>3271501</v>
      </c>
      <c r="J42" s="38">
        <f>SUM(J25:J36)</f>
        <v>17215123</v>
      </c>
      <c r="K42" s="99">
        <f>J42/E42</f>
        <v>0.8474589679446197</v>
      </c>
    </row>
    <row r="43" spans="1:11" ht="12">
      <c r="A43" s="102" t="s">
        <v>21</v>
      </c>
      <c r="B43" s="58">
        <f>SUM(B37:B38)</f>
        <v>3687530</v>
      </c>
      <c r="C43" s="59">
        <f>SUM(C37:C38)</f>
        <v>198217</v>
      </c>
      <c r="D43" s="60">
        <f>SUM(D37:D38)</f>
        <v>1264102</v>
      </c>
      <c r="E43" s="59">
        <f>SUM(E37:E38)</f>
        <v>5149849</v>
      </c>
      <c r="F43" s="103" t="s">
        <v>21</v>
      </c>
      <c r="G43" s="58">
        <f>SUM(G37:G38)</f>
        <v>2163903</v>
      </c>
      <c r="H43" s="59">
        <f>SUM(H37:H38)</f>
        <v>1129322</v>
      </c>
      <c r="I43" s="60">
        <f>SUM(I37:I38)</f>
        <v>806699</v>
      </c>
      <c r="J43" s="59">
        <f>SUM(J37:J38)</f>
        <v>4099924</v>
      </c>
      <c r="K43" s="104">
        <f>J43/E43</f>
        <v>0.7961250902696371</v>
      </c>
    </row>
    <row r="44" spans="1:11" ht="12">
      <c r="A44" s="9" t="s">
        <v>11</v>
      </c>
      <c r="B44" s="117">
        <f>SUM(B40:B43)</f>
        <v>25128700</v>
      </c>
      <c r="C44" s="118">
        <f>SUM(C40:C43)</f>
        <v>1082255</v>
      </c>
      <c r="D44" s="119">
        <f>SUM(D40:D43)</f>
        <v>8137472</v>
      </c>
      <c r="E44" s="118">
        <f>SUM(E40:E43)</f>
        <v>34348427</v>
      </c>
      <c r="F44" s="9" t="s">
        <v>11</v>
      </c>
      <c r="G44" s="117">
        <f>SUM(G40:G43)</f>
        <v>14574250</v>
      </c>
      <c r="H44" s="118">
        <f>SUM(H40:H43)</f>
        <v>7516902</v>
      </c>
      <c r="I44" s="119">
        <f>SUM(I40:I43)</f>
        <v>5066576</v>
      </c>
      <c r="J44" s="118">
        <f>SUM(J40:J43)</f>
        <v>27157728</v>
      </c>
      <c r="K44" s="67">
        <f>SUM(J$5:J44)/SUM(E$5:E44)</f>
        <v>0.7906541979345953</v>
      </c>
    </row>
    <row r="45" spans="1:13" ht="12.75">
      <c r="A45" s="246" t="s">
        <v>14</v>
      </c>
      <c r="B45" s="247"/>
      <c r="C45" s="247"/>
      <c r="D45" s="247"/>
      <c r="E45" s="247"/>
      <c r="F45" s="247"/>
      <c r="G45" s="247"/>
      <c r="H45" s="247"/>
      <c r="I45" s="247"/>
      <c r="J45" s="248"/>
      <c r="K45" s="70"/>
      <c r="M45" s="148"/>
    </row>
    <row r="46" spans="1:11" ht="12">
      <c r="A46" s="12">
        <v>2006</v>
      </c>
      <c r="B46" s="71">
        <f>B43/E43</f>
        <v>0.7160462374722055</v>
      </c>
      <c r="C46" s="105">
        <f>C43/E43</f>
        <v>0.038489866401908095</v>
      </c>
      <c r="D46" s="72">
        <f>D43/E43</f>
        <v>0.2454638961258864</v>
      </c>
      <c r="E46" s="73">
        <f>E43/E43</f>
        <v>1</v>
      </c>
      <c r="F46" s="13"/>
      <c r="G46" s="71">
        <f>G43/J43</f>
        <v>0.5277910029551768</v>
      </c>
      <c r="H46" s="72">
        <f>H43/J43</f>
        <v>0.27544949613700154</v>
      </c>
      <c r="I46" s="72">
        <f>I43/J43</f>
        <v>0.1967595009078217</v>
      </c>
      <c r="J46" s="73">
        <f>J43/J43</f>
        <v>1</v>
      </c>
      <c r="K46" s="74"/>
    </row>
    <row r="47" spans="1:11" ht="12">
      <c r="A47" s="12" t="s">
        <v>4</v>
      </c>
      <c r="B47" s="71">
        <f>B44/E44</f>
        <v>0.7315822643057279</v>
      </c>
      <c r="C47" s="105">
        <f>C44/E44</f>
        <v>0.031508138640526394</v>
      </c>
      <c r="D47" s="72">
        <f>D44/E44</f>
        <v>0.23690959705374573</v>
      </c>
      <c r="E47" s="73">
        <f>E44/E44</f>
        <v>1</v>
      </c>
      <c r="F47" s="13"/>
      <c r="G47" s="71">
        <f>G44/J44</f>
        <v>0.5366520351039674</v>
      </c>
      <c r="H47" s="72">
        <f>H44/J44</f>
        <v>0.2767868505053147</v>
      </c>
      <c r="I47" s="72">
        <f>I44/J44</f>
        <v>0.18656111439071782</v>
      </c>
      <c r="J47" s="73">
        <f>J44/J44</f>
        <v>1</v>
      </c>
      <c r="K47" s="18"/>
    </row>
    <row r="48" spans="1:11" ht="12">
      <c r="A48" s="68" t="s">
        <v>15</v>
      </c>
      <c r="B48" s="75"/>
      <c r="C48" s="75"/>
      <c r="D48" s="75"/>
      <c r="E48" s="75"/>
      <c r="F48" s="10"/>
      <c r="G48" s="76"/>
      <c r="H48" s="75"/>
      <c r="I48" s="75"/>
      <c r="J48" s="75"/>
      <c r="K48" s="77"/>
    </row>
    <row r="49" spans="1:11" ht="12">
      <c r="A49" s="78">
        <v>2004</v>
      </c>
      <c r="B49" s="24">
        <v>497</v>
      </c>
      <c r="C49" s="38">
        <v>42</v>
      </c>
      <c r="D49" s="38">
        <v>246</v>
      </c>
      <c r="E49" s="153">
        <v>785</v>
      </c>
      <c r="F49" s="25"/>
      <c r="G49" s="25"/>
      <c r="H49" s="79"/>
      <c r="I49" s="79"/>
      <c r="J49" s="79"/>
      <c r="K49" s="26"/>
    </row>
    <row r="50" spans="1:11" ht="12">
      <c r="A50" s="78">
        <v>2005</v>
      </c>
      <c r="B50" s="106">
        <v>642</v>
      </c>
      <c r="C50" s="107">
        <v>67</v>
      </c>
      <c r="D50" s="107">
        <v>329</v>
      </c>
      <c r="E50" s="108">
        <v>1038</v>
      </c>
      <c r="F50" s="80"/>
      <c r="G50" s="79"/>
      <c r="H50" s="79"/>
      <c r="I50" s="79"/>
      <c r="J50" s="79"/>
      <c r="K50" s="26"/>
    </row>
    <row r="51" spans="1:11" ht="12">
      <c r="A51" s="152">
        <v>2006</v>
      </c>
      <c r="B51" s="155">
        <v>709</v>
      </c>
      <c r="C51" s="156">
        <v>88</v>
      </c>
      <c r="D51" s="156">
        <v>360</v>
      </c>
      <c r="E51" s="154">
        <v>1156</v>
      </c>
      <c r="F51" s="80"/>
      <c r="G51" s="79"/>
      <c r="H51" s="79"/>
      <c r="I51" s="79"/>
      <c r="J51" s="79"/>
      <c r="K51" s="26"/>
    </row>
    <row r="52" spans="1:11" ht="12.75">
      <c r="A52" s="246" t="s">
        <v>16</v>
      </c>
      <c r="B52" s="247"/>
      <c r="C52" s="247"/>
      <c r="D52" s="247"/>
      <c r="E52" s="157"/>
      <c r="F52" s="81"/>
      <c r="G52" s="75"/>
      <c r="H52" s="75"/>
      <c r="I52" s="75"/>
      <c r="J52" s="75"/>
      <c r="K52" s="77"/>
    </row>
    <row r="53" spans="1:11" ht="12">
      <c r="A53" s="78">
        <v>2004</v>
      </c>
      <c r="B53" s="24">
        <v>86541</v>
      </c>
      <c r="C53" s="38">
        <v>4418</v>
      </c>
      <c r="D53" s="29">
        <v>29288</v>
      </c>
      <c r="E53" s="153">
        <v>120247</v>
      </c>
      <c r="F53" s="25"/>
      <c r="G53" s="25"/>
      <c r="H53" s="79"/>
      <c r="I53" s="79"/>
      <c r="J53" s="79"/>
      <c r="K53" s="26"/>
    </row>
    <row r="54" spans="1:11" ht="12">
      <c r="A54" s="82">
        <v>2005</v>
      </c>
      <c r="B54" s="110">
        <v>178467</v>
      </c>
      <c r="C54" s="111">
        <v>9971</v>
      </c>
      <c r="D54" s="112">
        <v>62744</v>
      </c>
      <c r="E54" s="109">
        <v>251182</v>
      </c>
      <c r="F54" s="83"/>
      <c r="G54" s="31"/>
      <c r="H54" s="31"/>
      <c r="I54" s="84"/>
      <c r="J54" s="84"/>
      <c r="K54" s="85"/>
    </row>
    <row r="55" spans="1:11" ht="12">
      <c r="A55" s="82">
        <v>2006</v>
      </c>
      <c r="B55" s="113">
        <v>194802</v>
      </c>
      <c r="C55" s="114">
        <v>11291</v>
      </c>
      <c r="D55" s="115">
        <v>69191</v>
      </c>
      <c r="E55" s="116">
        <v>275284</v>
      </c>
      <c r="F55" s="80"/>
      <c r="G55" s="25"/>
      <c r="H55" s="25"/>
      <c r="I55" s="79"/>
      <c r="J55" s="79"/>
      <c r="K55" s="26"/>
    </row>
    <row r="56" spans="1:11" ht="12">
      <c r="A56" s="86" t="s">
        <v>53</v>
      </c>
      <c r="B56" s="17"/>
      <c r="C56" s="17"/>
      <c r="D56" s="17"/>
      <c r="E56" s="87">
        <f>J43/(1600)</f>
        <v>2562.4525</v>
      </c>
      <c r="F56" s="88" t="s">
        <v>17</v>
      </c>
      <c r="G56" s="17"/>
      <c r="H56" s="17"/>
      <c r="I56" s="17"/>
      <c r="J56" s="17"/>
      <c r="K56" s="18"/>
    </row>
    <row r="57" spans="1:11" ht="12">
      <c r="A57" s="89" t="s">
        <v>7</v>
      </c>
      <c r="B57" s="25"/>
      <c r="C57" s="25"/>
      <c r="D57" s="25"/>
      <c r="E57" s="90">
        <f>E56/0.7</f>
        <v>3660.6464285714287</v>
      </c>
      <c r="F57" s="80" t="s">
        <v>41</v>
      </c>
      <c r="G57" s="25"/>
      <c r="H57" s="90">
        <f>E57*6</f>
        <v>21963.878571428573</v>
      </c>
      <c r="I57" s="25" t="s">
        <v>42</v>
      </c>
      <c r="J57" s="25"/>
      <c r="K57" s="26"/>
    </row>
    <row r="58" spans="1:11" ht="12">
      <c r="A58" s="89" t="s">
        <v>24</v>
      </c>
      <c r="B58" s="25"/>
      <c r="C58" s="25"/>
      <c r="D58" s="25"/>
      <c r="E58" s="90"/>
      <c r="F58" s="80"/>
      <c r="G58" s="25"/>
      <c r="H58" s="25"/>
      <c r="I58" s="90">
        <f>E56*6</f>
        <v>15374.715</v>
      </c>
      <c r="J58" s="25" t="s">
        <v>18</v>
      </c>
      <c r="K58" s="26"/>
    </row>
    <row r="59" spans="1:11" ht="12">
      <c r="A59" s="89" t="s">
        <v>19</v>
      </c>
      <c r="B59" s="25"/>
      <c r="C59" s="90">
        <f>I58/0.7</f>
        <v>21963.878571428573</v>
      </c>
      <c r="D59" s="25" t="s">
        <v>25</v>
      </c>
      <c r="E59" s="90"/>
      <c r="F59" s="80"/>
      <c r="G59" s="25"/>
      <c r="H59" s="90">
        <f>C59*0.7/0.6</f>
        <v>25624.525</v>
      </c>
      <c r="I59" s="25" t="s">
        <v>22</v>
      </c>
      <c r="J59" s="25"/>
      <c r="K59" s="26"/>
    </row>
    <row r="60" spans="1:11" ht="12">
      <c r="A60" s="89" t="s">
        <v>8</v>
      </c>
      <c r="B60" s="79">
        <f>B47</f>
        <v>0.7315822643057279</v>
      </c>
      <c r="C60" s="25" t="s">
        <v>23</v>
      </c>
      <c r="D60" s="25"/>
      <c r="E60" s="90"/>
      <c r="F60" s="80"/>
      <c r="G60" s="25"/>
      <c r="H60" s="25"/>
      <c r="I60" s="25"/>
      <c r="J60" s="25"/>
      <c r="K60" s="26"/>
    </row>
    <row r="61" spans="1:11" ht="12">
      <c r="A61" s="89" t="s">
        <v>9</v>
      </c>
      <c r="B61" s="79"/>
      <c r="C61" s="25"/>
      <c r="D61" s="25"/>
      <c r="E61" s="90"/>
      <c r="F61" s="80"/>
      <c r="G61" s="79">
        <f>H47</f>
        <v>0.2767868505053147</v>
      </c>
      <c r="H61" s="25" t="s">
        <v>20</v>
      </c>
      <c r="I61" s="25"/>
      <c r="J61" s="25"/>
      <c r="K61" s="26"/>
    </row>
    <row r="62" spans="1:11" ht="12">
      <c r="A62" s="91">
        <f>K42</f>
        <v>0.8474589679446197</v>
      </c>
      <c r="B62" s="31" t="s">
        <v>43</v>
      </c>
      <c r="C62" s="31"/>
      <c r="D62" s="31"/>
      <c r="E62" s="92"/>
      <c r="F62" s="83"/>
      <c r="G62" s="84"/>
      <c r="H62" s="31"/>
      <c r="I62" s="31"/>
      <c r="J62" s="84">
        <f>K43</f>
        <v>0.7961250902696371</v>
      </c>
      <c r="K62" s="85"/>
    </row>
    <row r="63" spans="1:11" ht="12">
      <c r="A63" s="91"/>
      <c r="B63" s="31"/>
      <c r="C63" s="31"/>
      <c r="D63" s="31"/>
      <c r="E63" s="92"/>
      <c r="F63" s="83"/>
      <c r="G63" s="84"/>
      <c r="H63" s="31"/>
      <c r="I63" s="31"/>
      <c r="J63" s="84"/>
      <c r="K63" s="85"/>
    </row>
    <row r="64" spans="1:11" ht="12">
      <c r="A64" s="166" t="s">
        <v>64</v>
      </c>
      <c r="B64" s="76"/>
      <c r="C64" s="76"/>
      <c r="D64" s="76"/>
      <c r="E64" s="118"/>
      <c r="F64" s="177"/>
      <c r="G64" s="75"/>
      <c r="H64" s="76"/>
      <c r="I64" s="76"/>
      <c r="J64" s="75"/>
      <c r="K64" s="77"/>
    </row>
    <row r="65" spans="1:11" ht="12.75">
      <c r="A65" s="120"/>
      <c r="B65" s="249" t="s">
        <v>71</v>
      </c>
      <c r="C65" s="250"/>
      <c r="D65" s="250"/>
      <c r="E65" s="251"/>
      <c r="F65" s="178"/>
      <c r="G65" s="249" t="s">
        <v>72</v>
      </c>
      <c r="H65" s="250"/>
      <c r="I65" s="250"/>
      <c r="J65" s="251"/>
      <c r="K65" s="26"/>
    </row>
    <row r="66" spans="1:11" ht="12">
      <c r="A66" s="165" t="s">
        <v>56</v>
      </c>
      <c r="B66" s="12" t="s">
        <v>1</v>
      </c>
      <c r="C66" s="13" t="s">
        <v>2</v>
      </c>
      <c r="D66" s="13" t="s">
        <v>3</v>
      </c>
      <c r="E66" s="131" t="s">
        <v>4</v>
      </c>
      <c r="F66" s="165" t="s">
        <v>56</v>
      </c>
      <c r="G66" s="12" t="s">
        <v>1</v>
      </c>
      <c r="H66" s="13" t="s">
        <v>2</v>
      </c>
      <c r="I66" s="13" t="s">
        <v>3</v>
      </c>
      <c r="J66" s="131" t="s">
        <v>4</v>
      </c>
      <c r="K66" s="26"/>
    </row>
    <row r="67" spans="1:11" ht="12">
      <c r="A67" s="120" t="s">
        <v>54</v>
      </c>
      <c r="B67" s="169">
        <v>1752149</v>
      </c>
      <c r="C67" s="170">
        <v>1134531</v>
      </c>
      <c r="D67" s="179">
        <v>688195</v>
      </c>
      <c r="E67" s="87">
        <f>SUM(B67:D67)</f>
        <v>3574875</v>
      </c>
      <c r="F67" s="183" t="s">
        <v>54</v>
      </c>
      <c r="G67" s="188">
        <f>SUM(G25:G27)</f>
        <v>1556821</v>
      </c>
      <c r="H67" s="189">
        <f>SUM(H25:H27)</f>
        <v>1020301</v>
      </c>
      <c r="I67" s="190">
        <f>SUM(I25:I27)</f>
        <v>591670</v>
      </c>
      <c r="J67" s="218">
        <f>SUM(G67:I67)</f>
        <v>3168792</v>
      </c>
      <c r="K67" s="26"/>
    </row>
    <row r="68" spans="1:11" ht="12">
      <c r="A68" s="161" t="s">
        <v>55</v>
      </c>
      <c r="B68" s="171">
        <v>2343172</v>
      </c>
      <c r="C68" s="172">
        <v>1286022</v>
      </c>
      <c r="D68" s="181">
        <v>791217</v>
      </c>
      <c r="E68" s="90">
        <f>SUM(B68:D68)</f>
        <v>4420411</v>
      </c>
      <c r="F68" s="184" t="s">
        <v>55</v>
      </c>
      <c r="G68" s="192">
        <f>SUM(G28:G30)</f>
        <v>2062454</v>
      </c>
      <c r="H68" s="193">
        <f>SUM(H28:H30)</f>
        <v>1255395</v>
      </c>
      <c r="I68" s="194">
        <f>SUM(I28:I30)</f>
        <v>772260</v>
      </c>
      <c r="J68" s="200">
        <f>SUM(G68:I68)</f>
        <v>4090109</v>
      </c>
      <c r="K68" s="26"/>
    </row>
    <row r="69" spans="1:11" ht="12">
      <c r="A69" s="187" t="s">
        <v>58</v>
      </c>
      <c r="B69" s="171">
        <v>2603537</v>
      </c>
      <c r="C69" s="172">
        <v>1593516</v>
      </c>
      <c r="D69" s="181">
        <v>986122</v>
      </c>
      <c r="E69" s="90">
        <f>SUM(B69:D69)</f>
        <v>5183175</v>
      </c>
      <c r="F69" s="184" t="s">
        <v>58</v>
      </c>
      <c r="G69" s="192">
        <f>SUM(G31:G33)</f>
        <v>2133328</v>
      </c>
      <c r="H69" s="193">
        <f>SUM(H31:H33)</f>
        <v>1342499</v>
      </c>
      <c r="I69" s="194">
        <f>SUM(I31:I33)</f>
        <v>832919</v>
      </c>
      <c r="J69" s="200">
        <f>SUM(G69:I69)</f>
        <v>4308746</v>
      </c>
      <c r="K69" s="26"/>
    </row>
    <row r="70" spans="1:11" ht="12">
      <c r="A70" s="91" t="s">
        <v>57</v>
      </c>
      <c r="B70" s="141"/>
      <c r="C70" s="31"/>
      <c r="D70" s="85"/>
      <c r="E70" s="92"/>
      <c r="F70" s="185" t="s">
        <v>57</v>
      </c>
      <c r="G70" s="141"/>
      <c r="H70" s="31"/>
      <c r="I70" s="85"/>
      <c r="J70" s="163"/>
      <c r="K70" s="26"/>
    </row>
    <row r="71" spans="1:15" ht="12.75">
      <c r="A71" s="120"/>
      <c r="B71" s="249" t="s">
        <v>73</v>
      </c>
      <c r="C71" s="250"/>
      <c r="D71" s="250"/>
      <c r="E71" s="251"/>
      <c r="F71" s="120"/>
      <c r="G71" s="249" t="s">
        <v>63</v>
      </c>
      <c r="H71" s="250"/>
      <c r="I71" s="250"/>
      <c r="J71" s="251"/>
      <c r="K71" s="26"/>
      <c r="M71" s="2"/>
      <c r="N71" s="2"/>
      <c r="O71" s="2"/>
    </row>
    <row r="72" spans="1:15" ht="12">
      <c r="A72" s="165" t="s">
        <v>56</v>
      </c>
      <c r="B72" s="12" t="s">
        <v>1</v>
      </c>
      <c r="C72" s="13" t="s">
        <v>2</v>
      </c>
      <c r="D72" s="13" t="s">
        <v>3</v>
      </c>
      <c r="E72" s="131" t="s">
        <v>4</v>
      </c>
      <c r="F72" s="162" t="s">
        <v>56</v>
      </c>
      <c r="G72" s="9" t="s">
        <v>1</v>
      </c>
      <c r="H72" s="10" t="s">
        <v>2</v>
      </c>
      <c r="I72" s="10" t="s">
        <v>3</v>
      </c>
      <c r="J72" s="14" t="s">
        <v>4</v>
      </c>
      <c r="K72" s="26"/>
      <c r="M72" s="168"/>
      <c r="N72" s="168"/>
      <c r="O72" s="168"/>
    </row>
    <row r="73" spans="1:19" ht="12">
      <c r="A73" s="120" t="s">
        <v>54</v>
      </c>
      <c r="B73" s="169">
        <v>8879</v>
      </c>
      <c r="C73" s="170">
        <v>6719</v>
      </c>
      <c r="D73" s="179">
        <v>2777</v>
      </c>
      <c r="E73" s="87">
        <f>SUM(B73:D73)</f>
        <v>18375</v>
      </c>
      <c r="F73" s="215" t="s">
        <v>54</v>
      </c>
      <c r="G73" s="188">
        <f aca="true" t="shared" si="2" ref="G73:J75">B67/B73</f>
        <v>197.33629913278523</v>
      </c>
      <c r="H73" s="189">
        <f t="shared" si="2"/>
        <v>168.8541449620479</v>
      </c>
      <c r="I73" s="190">
        <f t="shared" si="2"/>
        <v>247.81958948505581</v>
      </c>
      <c r="J73" s="191">
        <f t="shared" si="2"/>
        <v>194.55102040816325</v>
      </c>
      <c r="K73" s="26"/>
      <c r="M73" s="168"/>
      <c r="N73" s="168"/>
      <c r="O73" s="168"/>
      <c r="P73" s="2"/>
      <c r="Q73" s="2"/>
      <c r="R73" s="2"/>
      <c r="S73" s="2"/>
    </row>
    <row r="74" spans="1:19" ht="12">
      <c r="A74" s="161" t="s">
        <v>55</v>
      </c>
      <c r="B74" s="171">
        <v>11223</v>
      </c>
      <c r="C74" s="172">
        <v>8022</v>
      </c>
      <c r="D74" s="181">
        <v>3290</v>
      </c>
      <c r="E74" s="90">
        <f>SUM(B74:D74)</f>
        <v>22535</v>
      </c>
      <c r="F74" s="216" t="s">
        <v>55</v>
      </c>
      <c r="G74" s="192">
        <f t="shared" si="2"/>
        <v>208.78303483916957</v>
      </c>
      <c r="H74" s="193">
        <f t="shared" si="2"/>
        <v>160.31189229618548</v>
      </c>
      <c r="I74" s="194">
        <f t="shared" si="2"/>
        <v>240.49148936170212</v>
      </c>
      <c r="J74" s="195">
        <f t="shared" si="2"/>
        <v>196.15757710228533</v>
      </c>
      <c r="K74" s="26"/>
      <c r="M74" s="168"/>
      <c r="N74" s="168"/>
      <c r="O74" s="168"/>
      <c r="P74" s="2"/>
      <c r="Q74" s="2"/>
      <c r="R74" s="2"/>
      <c r="S74" s="2"/>
    </row>
    <row r="75" spans="1:19" ht="12">
      <c r="A75" s="187" t="s">
        <v>58</v>
      </c>
      <c r="B75" s="171">
        <v>13359</v>
      </c>
      <c r="C75" s="172">
        <v>9195</v>
      </c>
      <c r="D75" s="181">
        <v>4070</v>
      </c>
      <c r="E75" s="90">
        <f>SUM(B75:D75)</f>
        <v>26624</v>
      </c>
      <c r="F75" s="216" t="s">
        <v>58</v>
      </c>
      <c r="G75" s="192">
        <f t="shared" si="2"/>
        <v>194.89011153529455</v>
      </c>
      <c r="H75" s="193">
        <f t="shared" si="2"/>
        <v>173.30244698205547</v>
      </c>
      <c r="I75" s="194">
        <f t="shared" si="2"/>
        <v>242.29041769041768</v>
      </c>
      <c r="J75" s="195">
        <f t="shared" si="2"/>
        <v>194.68055138221155</v>
      </c>
      <c r="K75" s="26"/>
      <c r="M75" s="168"/>
      <c r="N75" s="168"/>
      <c r="O75" s="168"/>
      <c r="P75" s="2"/>
      <c r="Q75" s="2"/>
      <c r="R75" s="2"/>
      <c r="S75" s="2"/>
    </row>
    <row r="76" spans="1:19" ht="12">
      <c r="A76" s="91" t="s">
        <v>57</v>
      </c>
      <c r="B76" s="141"/>
      <c r="C76" s="31"/>
      <c r="D76" s="85"/>
      <c r="E76" s="92"/>
      <c r="F76" s="217" t="s">
        <v>57</v>
      </c>
      <c r="G76" s="141"/>
      <c r="H76" s="31"/>
      <c r="I76" s="85"/>
      <c r="J76" s="164"/>
      <c r="K76" s="26"/>
      <c r="M76" s="168"/>
      <c r="N76" s="168"/>
      <c r="O76" s="168"/>
      <c r="P76" s="2"/>
      <c r="Q76" s="2"/>
      <c r="R76" s="2"/>
      <c r="S76" s="2"/>
    </row>
    <row r="77" spans="1:19" ht="12.75">
      <c r="A77" s="120"/>
      <c r="B77" s="249" t="s">
        <v>59</v>
      </c>
      <c r="C77" s="250"/>
      <c r="D77" s="250"/>
      <c r="E77" s="251"/>
      <c r="F77" s="120"/>
      <c r="G77" s="249" t="s">
        <v>60</v>
      </c>
      <c r="H77" s="250"/>
      <c r="I77" s="250"/>
      <c r="J77" s="251"/>
      <c r="K77" s="26"/>
      <c r="M77" s="2"/>
      <c r="N77" s="2"/>
      <c r="O77" s="2"/>
      <c r="P77" s="2"/>
      <c r="Q77" s="2"/>
      <c r="R77" s="2"/>
      <c r="S77" s="2"/>
    </row>
    <row r="78" spans="1:28" ht="12">
      <c r="A78" s="165" t="s">
        <v>56</v>
      </c>
      <c r="B78" s="9" t="s">
        <v>1</v>
      </c>
      <c r="C78" s="10" t="s">
        <v>2</v>
      </c>
      <c r="D78" s="10" t="s">
        <v>3</v>
      </c>
      <c r="E78" s="14" t="s">
        <v>4</v>
      </c>
      <c r="F78" s="162" t="s">
        <v>56</v>
      </c>
      <c r="G78" s="9" t="s">
        <v>1</v>
      </c>
      <c r="H78" s="10" t="s">
        <v>2</v>
      </c>
      <c r="I78" s="10" t="s">
        <v>3</v>
      </c>
      <c r="J78" s="14" t="s">
        <v>4</v>
      </c>
      <c r="K78" s="26"/>
      <c r="L78" s="225"/>
      <c r="M78" s="226"/>
      <c r="N78" s="226"/>
      <c r="O78" s="226"/>
      <c r="P78" s="226"/>
      <c r="Q78" s="226"/>
      <c r="R78" s="226"/>
      <c r="S78" s="226"/>
      <c r="T78" s="225"/>
      <c r="U78" s="225"/>
      <c r="V78" s="225"/>
      <c r="W78" s="225"/>
      <c r="X78" s="225"/>
      <c r="Y78" s="225"/>
      <c r="Z78" s="225"/>
      <c r="AA78" s="225"/>
      <c r="AB78" s="225"/>
    </row>
    <row r="79" spans="1:255" s="2" customFormat="1" ht="12">
      <c r="A79" s="120" t="s">
        <v>54</v>
      </c>
      <c r="B79" s="169">
        <v>358</v>
      </c>
      <c r="C79" s="170">
        <v>23</v>
      </c>
      <c r="D79" s="179">
        <v>163</v>
      </c>
      <c r="E79" s="221">
        <f>SUM(B79:D79)</f>
        <v>544</v>
      </c>
      <c r="F79" s="222" t="s">
        <v>54</v>
      </c>
      <c r="G79" s="188">
        <f aca="true" t="shared" si="3" ref="G79:J81">B73/B79</f>
        <v>24.80167597765363</v>
      </c>
      <c r="H79" s="189">
        <f t="shared" si="3"/>
        <v>292.1304347826087</v>
      </c>
      <c r="I79" s="190">
        <f t="shared" si="3"/>
        <v>17.03680981595092</v>
      </c>
      <c r="J79" s="195">
        <f t="shared" si="3"/>
        <v>33.77757352941177</v>
      </c>
      <c r="K79" s="233"/>
      <c r="L79" s="227"/>
      <c r="M79" s="227"/>
      <c r="N79" s="227"/>
      <c r="O79" s="228"/>
      <c r="P79" s="230"/>
      <c r="Q79" s="230"/>
      <c r="R79" s="230"/>
      <c r="S79" s="231"/>
      <c r="T79" s="232"/>
      <c r="U79" s="227"/>
      <c r="V79" s="227"/>
      <c r="W79" s="227"/>
      <c r="X79" s="228"/>
      <c r="Y79" s="229"/>
      <c r="Z79" s="230"/>
      <c r="AA79" s="230"/>
      <c r="AB79" s="230"/>
      <c r="AC79" s="219"/>
      <c r="AD79" s="220"/>
      <c r="AE79" s="172"/>
      <c r="AF79" s="172"/>
      <c r="AG79" s="172"/>
      <c r="AH79" s="90"/>
      <c r="AI79" s="186"/>
      <c r="AJ79" s="193"/>
      <c r="AK79" s="193"/>
      <c r="AL79" s="193"/>
      <c r="AM79" s="219"/>
      <c r="AN79" s="220"/>
      <c r="AO79" s="172"/>
      <c r="AP79" s="172"/>
      <c r="AQ79" s="172"/>
      <c r="AR79" s="90"/>
      <c r="AS79" s="186"/>
      <c r="AT79" s="193"/>
      <c r="AU79" s="193"/>
      <c r="AV79" s="193"/>
      <c r="AW79" s="219"/>
      <c r="AX79" s="220"/>
      <c r="AY79" s="172"/>
      <c r="AZ79" s="172"/>
      <c r="BA79" s="172"/>
      <c r="BB79" s="90"/>
      <c r="BC79" s="186"/>
      <c r="BD79" s="193"/>
      <c r="BE79" s="193"/>
      <c r="BF79" s="193"/>
      <c r="BG79" s="219"/>
      <c r="BH79" s="220"/>
      <c r="BI79" s="172"/>
      <c r="BJ79" s="172"/>
      <c r="BK79" s="172"/>
      <c r="BL79" s="90"/>
      <c r="BM79" s="186"/>
      <c r="BN79" s="193"/>
      <c r="BO79" s="193"/>
      <c r="BP79" s="193"/>
      <c r="BQ79" s="219"/>
      <c r="BR79" s="220"/>
      <c r="BS79" s="172"/>
      <c r="BT79" s="172"/>
      <c r="BU79" s="172"/>
      <c r="BV79" s="90"/>
      <c r="BW79" s="186"/>
      <c r="BX79" s="193"/>
      <c r="BY79" s="193"/>
      <c r="BZ79" s="193"/>
      <c r="CA79" s="219"/>
      <c r="CB79" s="220"/>
      <c r="CC79" s="172"/>
      <c r="CD79" s="172"/>
      <c r="CE79" s="172"/>
      <c r="CF79" s="90"/>
      <c r="CG79" s="186"/>
      <c r="CH79" s="193"/>
      <c r="CI79" s="193"/>
      <c r="CJ79" s="193"/>
      <c r="CK79" s="219"/>
      <c r="CL79" s="220"/>
      <c r="CM79" s="172"/>
      <c r="CN79" s="172"/>
      <c r="CO79" s="172"/>
      <c r="CP79" s="90"/>
      <c r="CQ79" s="186"/>
      <c r="CR79" s="193"/>
      <c r="CS79" s="193"/>
      <c r="CT79" s="193"/>
      <c r="CU79" s="219"/>
      <c r="CV79" s="220"/>
      <c r="CW79" s="172"/>
      <c r="CX79" s="172"/>
      <c r="CY79" s="172"/>
      <c r="CZ79" s="90"/>
      <c r="DA79" s="186"/>
      <c r="DB79" s="193"/>
      <c r="DC79" s="193"/>
      <c r="DD79" s="193"/>
      <c r="DE79" s="219"/>
      <c r="DF79" s="220"/>
      <c r="DG79" s="172"/>
      <c r="DH79" s="172"/>
      <c r="DI79" s="172"/>
      <c r="DJ79" s="90"/>
      <c r="DK79" s="186"/>
      <c r="DL79" s="193"/>
      <c r="DM79" s="193"/>
      <c r="DN79" s="193"/>
      <c r="DO79" s="219"/>
      <c r="DP79" s="220"/>
      <c r="DQ79" s="172"/>
      <c r="DR79" s="172"/>
      <c r="DS79" s="172"/>
      <c r="DT79" s="90"/>
      <c r="DU79" s="186"/>
      <c r="DV79" s="193"/>
      <c r="DW79" s="193"/>
      <c r="DX79" s="193"/>
      <c r="DY79" s="219"/>
      <c r="DZ79" s="220"/>
      <c r="EA79" s="172"/>
      <c r="EB79" s="172"/>
      <c r="EC79" s="172"/>
      <c r="ED79" s="90"/>
      <c r="EE79" s="186"/>
      <c r="EF79" s="193"/>
      <c r="EG79" s="193"/>
      <c r="EH79" s="193"/>
      <c r="EI79" s="219"/>
      <c r="EJ79" s="220"/>
      <c r="EK79" s="172"/>
      <c r="EL79" s="172"/>
      <c r="EM79" s="172"/>
      <c r="EN79" s="90"/>
      <c r="EO79" s="186"/>
      <c r="EP79" s="193"/>
      <c r="EQ79" s="193"/>
      <c r="ER79" s="193"/>
      <c r="ES79" s="219"/>
      <c r="ET79" s="220"/>
      <c r="EU79" s="172"/>
      <c r="EV79" s="172"/>
      <c r="EW79" s="172"/>
      <c r="EX79" s="90"/>
      <c r="EY79" s="186"/>
      <c r="EZ79" s="193"/>
      <c r="FA79" s="193"/>
      <c r="FB79" s="193"/>
      <c r="FC79" s="219"/>
      <c r="FD79" s="220"/>
      <c r="FE79" s="172"/>
      <c r="FF79" s="172"/>
      <c r="FG79" s="172"/>
      <c r="FH79" s="90"/>
      <c r="FI79" s="186"/>
      <c r="FJ79" s="193"/>
      <c r="FK79" s="193"/>
      <c r="FL79" s="193"/>
      <c r="FM79" s="219"/>
      <c r="FN79" s="220"/>
      <c r="FO79" s="172"/>
      <c r="FP79" s="172"/>
      <c r="FQ79" s="172"/>
      <c r="FR79" s="90"/>
      <c r="FS79" s="186"/>
      <c r="FT79" s="193"/>
      <c r="FU79" s="193"/>
      <c r="FV79" s="193"/>
      <c r="FW79" s="219"/>
      <c r="FX79" s="220"/>
      <c r="FY79" s="172"/>
      <c r="FZ79" s="172"/>
      <c r="GA79" s="172"/>
      <c r="GB79" s="90"/>
      <c r="GC79" s="186"/>
      <c r="GD79" s="193"/>
      <c r="GE79" s="193"/>
      <c r="GF79" s="193"/>
      <c r="GG79" s="219"/>
      <c r="GH79" s="220"/>
      <c r="GI79" s="172"/>
      <c r="GJ79" s="172"/>
      <c r="GK79" s="172"/>
      <c r="GL79" s="90"/>
      <c r="GM79" s="186"/>
      <c r="GN79" s="193"/>
      <c r="GO79" s="193"/>
      <c r="GP79" s="193"/>
      <c r="GQ79" s="219"/>
      <c r="GR79" s="220"/>
      <c r="GS79" s="172"/>
      <c r="GT79" s="172"/>
      <c r="GU79" s="172"/>
      <c r="GV79" s="90"/>
      <c r="GW79" s="186"/>
      <c r="GX79" s="193"/>
      <c r="GY79" s="193"/>
      <c r="GZ79" s="193"/>
      <c r="HA79" s="219"/>
      <c r="HB79" s="220"/>
      <c r="HC79" s="172"/>
      <c r="HD79" s="172"/>
      <c r="HE79" s="172"/>
      <c r="HF79" s="90"/>
      <c r="HG79" s="186"/>
      <c r="HH79" s="193"/>
      <c r="HI79" s="193"/>
      <c r="HJ79" s="193"/>
      <c r="HK79" s="219"/>
      <c r="HL79" s="220"/>
      <c r="HM79" s="172"/>
      <c r="HN79" s="172"/>
      <c r="HO79" s="172"/>
      <c r="HP79" s="90"/>
      <c r="HQ79" s="186"/>
      <c r="HR79" s="193"/>
      <c r="HS79" s="193"/>
      <c r="HT79" s="193"/>
      <c r="HU79" s="219"/>
      <c r="HV79" s="220"/>
      <c r="HW79" s="172"/>
      <c r="HX79" s="172"/>
      <c r="HY79" s="172"/>
      <c r="HZ79" s="90"/>
      <c r="IA79" s="186"/>
      <c r="IB79" s="193"/>
      <c r="IC79" s="193"/>
      <c r="ID79" s="193"/>
      <c r="IE79" s="219"/>
      <c r="IF79" s="220"/>
      <c r="IG79" s="172"/>
      <c r="IH79" s="172"/>
      <c r="II79" s="172"/>
      <c r="IJ79" s="90"/>
      <c r="IK79" s="186"/>
      <c r="IL79" s="193"/>
      <c r="IM79" s="193"/>
      <c r="IN79" s="193"/>
      <c r="IO79" s="219"/>
      <c r="IP79" s="220"/>
      <c r="IQ79" s="172"/>
      <c r="IR79" s="172"/>
      <c r="IS79" s="172"/>
      <c r="IT79" s="90"/>
      <c r="IU79" s="186"/>
    </row>
    <row r="80" spans="1:28" ht="12">
      <c r="A80" s="161" t="s">
        <v>55</v>
      </c>
      <c r="B80" s="171">
        <v>389</v>
      </c>
      <c r="C80" s="172">
        <v>27</v>
      </c>
      <c r="D80" s="181">
        <v>183</v>
      </c>
      <c r="E80" s="235">
        <f>SUM(B80:D80)</f>
        <v>599</v>
      </c>
      <c r="F80" s="223" t="s">
        <v>55</v>
      </c>
      <c r="G80" s="192">
        <f t="shared" si="3"/>
        <v>28.85089974293059</v>
      </c>
      <c r="H80" s="193">
        <f t="shared" si="3"/>
        <v>297.1111111111111</v>
      </c>
      <c r="I80" s="194">
        <f t="shared" si="3"/>
        <v>17.97814207650273</v>
      </c>
      <c r="J80" s="195">
        <f t="shared" si="3"/>
        <v>37.62103505843072</v>
      </c>
      <c r="K80" s="26"/>
      <c r="L80" s="225"/>
      <c r="M80" s="226"/>
      <c r="N80" s="226"/>
      <c r="O80" s="226"/>
      <c r="P80" s="226"/>
      <c r="Q80" s="226"/>
      <c r="R80" s="226"/>
      <c r="S80" s="226"/>
      <c r="T80" s="225"/>
      <c r="U80" s="225"/>
      <c r="V80" s="225"/>
      <c r="W80" s="225"/>
      <c r="X80" s="225"/>
      <c r="Y80" s="225"/>
      <c r="Z80" s="225"/>
      <c r="AA80" s="225"/>
      <c r="AB80" s="225"/>
    </row>
    <row r="81" spans="1:28" ht="12">
      <c r="A81" s="91" t="s">
        <v>58</v>
      </c>
      <c r="B81" s="173">
        <v>417</v>
      </c>
      <c r="C81" s="174">
        <v>32</v>
      </c>
      <c r="D81" s="180">
        <v>197</v>
      </c>
      <c r="E81" s="164">
        <f>SUM(B81:D81)</f>
        <v>646</v>
      </c>
      <c r="F81" s="224" t="s">
        <v>58</v>
      </c>
      <c r="G81" s="196">
        <f t="shared" si="3"/>
        <v>32.03597122302158</v>
      </c>
      <c r="H81" s="197">
        <f t="shared" si="3"/>
        <v>287.34375</v>
      </c>
      <c r="I81" s="198">
        <f t="shared" si="3"/>
        <v>20.65989847715736</v>
      </c>
      <c r="J81" s="199">
        <f t="shared" si="3"/>
        <v>41.21362229102167</v>
      </c>
      <c r="K81" s="26"/>
      <c r="L81" s="225"/>
      <c r="M81" s="226"/>
      <c r="N81" s="226"/>
      <c r="O81" s="226"/>
      <c r="P81" s="226"/>
      <c r="Q81" s="226"/>
      <c r="R81" s="226"/>
      <c r="S81" s="226"/>
      <c r="T81" s="225"/>
      <c r="U81" s="225"/>
      <c r="V81" s="225"/>
      <c r="W81" s="225"/>
      <c r="X81" s="225"/>
      <c r="Y81" s="225"/>
      <c r="Z81" s="225"/>
      <c r="AA81" s="225"/>
      <c r="AB81" s="225"/>
    </row>
    <row r="82" spans="1:19" ht="12">
      <c r="A82" s="175" t="s">
        <v>57</v>
      </c>
      <c r="B82" s="167"/>
      <c r="C82" s="76"/>
      <c r="D82" s="76"/>
      <c r="E82" s="176"/>
      <c r="F82" s="182" t="s">
        <v>57</v>
      </c>
      <c r="G82" s="141"/>
      <c r="H82" s="31"/>
      <c r="I82" s="31"/>
      <c r="J82" s="201"/>
      <c r="K82" s="26"/>
      <c r="M82" s="2"/>
      <c r="N82" s="2"/>
      <c r="O82" s="2"/>
      <c r="P82" s="2"/>
      <c r="Q82" s="2"/>
      <c r="R82" s="2"/>
      <c r="S82" s="2"/>
    </row>
    <row r="83" spans="1:19" ht="12.75">
      <c r="A83" s="120"/>
      <c r="B83" s="249" t="s">
        <v>62</v>
      </c>
      <c r="C83" s="250"/>
      <c r="D83" s="250"/>
      <c r="E83" s="251"/>
      <c r="F83" s="120"/>
      <c r="G83" s="252" t="s">
        <v>74</v>
      </c>
      <c r="H83" s="253"/>
      <c r="I83" s="253"/>
      <c r="J83" s="234">
        <v>0.6</v>
      </c>
      <c r="K83" s="26"/>
      <c r="M83" s="2"/>
      <c r="N83" s="2"/>
      <c r="O83" s="2"/>
      <c r="P83" s="2"/>
      <c r="Q83" s="2"/>
      <c r="R83" s="2"/>
      <c r="S83" s="2"/>
    </row>
    <row r="84" spans="1:19" ht="12">
      <c r="A84" s="165" t="s">
        <v>56</v>
      </c>
      <c r="B84" s="12" t="s">
        <v>1</v>
      </c>
      <c r="C84" s="13" t="s">
        <v>2</v>
      </c>
      <c r="D84" s="13" t="s">
        <v>3</v>
      </c>
      <c r="E84" s="131" t="s">
        <v>4</v>
      </c>
      <c r="F84" s="162" t="s">
        <v>56</v>
      </c>
      <c r="G84" s="12" t="s">
        <v>1</v>
      </c>
      <c r="H84" s="13" t="s">
        <v>2</v>
      </c>
      <c r="I84" s="13" t="s">
        <v>3</v>
      </c>
      <c r="J84" s="14" t="s">
        <v>4</v>
      </c>
      <c r="K84" s="26"/>
      <c r="M84" s="2"/>
      <c r="N84" s="2"/>
      <c r="O84" s="2"/>
      <c r="P84" s="2"/>
      <c r="Q84" s="2"/>
      <c r="R84" s="2"/>
      <c r="S84" s="2"/>
    </row>
    <row r="85" spans="1:19" ht="12">
      <c r="A85" s="120" t="s">
        <v>54</v>
      </c>
      <c r="B85" s="209">
        <f>B79/530</f>
        <v>0.6754716981132075</v>
      </c>
      <c r="C85" s="210">
        <f>C79/44</f>
        <v>0.5227272727272727</v>
      </c>
      <c r="D85" s="210">
        <f>D79/264</f>
        <v>0.6174242424242424</v>
      </c>
      <c r="E85" s="212">
        <f>E79/838</f>
        <v>0.649164677804296</v>
      </c>
      <c r="F85" s="207" t="s">
        <v>54</v>
      </c>
      <c r="G85" s="188">
        <f aca="true" t="shared" si="4" ref="G85:I87">B67/(1976/4*$J$83)</f>
        <v>5911.4338731443995</v>
      </c>
      <c r="H85" s="189">
        <f t="shared" si="4"/>
        <v>3827.702429149798</v>
      </c>
      <c r="I85" s="190">
        <f t="shared" si="4"/>
        <v>2321.845479082321</v>
      </c>
      <c r="J85" s="195">
        <f>SUM(G85:I85)</f>
        <v>12060.981781376518</v>
      </c>
      <c r="K85" s="26"/>
      <c r="M85" s="2"/>
      <c r="N85" s="2"/>
      <c r="O85" s="2"/>
      <c r="P85" s="2"/>
      <c r="Q85" s="2"/>
      <c r="R85" s="2"/>
      <c r="S85" s="2"/>
    </row>
    <row r="86" spans="1:19" ht="12">
      <c r="A86" s="161" t="s">
        <v>55</v>
      </c>
      <c r="B86" s="211">
        <f>B80/566</f>
        <v>0.6872791519434629</v>
      </c>
      <c r="C86" s="206">
        <f>C80/53</f>
        <v>0.5094339622641509</v>
      </c>
      <c r="D86" s="206">
        <f>D80/282</f>
        <v>0.648936170212766</v>
      </c>
      <c r="E86" s="213">
        <f>E80/901</f>
        <v>0.6648168701442841</v>
      </c>
      <c r="F86" s="186" t="s">
        <v>55</v>
      </c>
      <c r="G86" s="192">
        <f t="shared" si="4"/>
        <v>7905.438596491229</v>
      </c>
      <c r="H86" s="193">
        <f t="shared" si="4"/>
        <v>4338.805668016194</v>
      </c>
      <c r="I86" s="194">
        <f t="shared" si="4"/>
        <v>2669.423076923077</v>
      </c>
      <c r="J86" s="195">
        <f>SUM(G86:I86)</f>
        <v>14913.6673414305</v>
      </c>
      <c r="K86" s="26"/>
      <c r="M86" s="2"/>
      <c r="N86" s="2"/>
      <c r="O86" s="2"/>
      <c r="P86" s="2"/>
      <c r="Q86" s="2"/>
      <c r="R86" s="2"/>
      <c r="S86" s="2"/>
    </row>
    <row r="87" spans="1:19" ht="12">
      <c r="A87" s="91" t="s">
        <v>58</v>
      </c>
      <c r="B87" s="204">
        <f>B81/600</f>
        <v>0.695</v>
      </c>
      <c r="C87" s="205">
        <f>C81/61</f>
        <v>0.5245901639344263</v>
      </c>
      <c r="D87" s="205">
        <f>D81/299</f>
        <v>0.6588628762541806</v>
      </c>
      <c r="E87" s="214">
        <f>E81/960</f>
        <v>0.6729166666666667</v>
      </c>
      <c r="F87" s="208" t="s">
        <v>58</v>
      </c>
      <c r="G87" s="196">
        <f t="shared" si="4"/>
        <v>8783.86302294197</v>
      </c>
      <c r="H87" s="197">
        <f t="shared" si="4"/>
        <v>5376.234817813765</v>
      </c>
      <c r="I87" s="198">
        <f t="shared" si="4"/>
        <v>3326.9973009446694</v>
      </c>
      <c r="J87" s="199">
        <f>SUM(G87:I87)</f>
        <v>17487.095141700403</v>
      </c>
      <c r="K87" s="26"/>
      <c r="M87" s="2"/>
      <c r="N87" s="2"/>
      <c r="O87" s="2"/>
      <c r="P87" s="2"/>
      <c r="Q87" s="2"/>
      <c r="R87" s="2"/>
      <c r="S87" s="2"/>
    </row>
    <row r="88" spans="1:19" ht="12">
      <c r="A88" s="175" t="s">
        <v>57</v>
      </c>
      <c r="B88" s="141"/>
      <c r="C88" s="31"/>
      <c r="D88" s="31"/>
      <c r="E88" s="164"/>
      <c r="F88" s="182" t="s">
        <v>57</v>
      </c>
      <c r="G88" s="141"/>
      <c r="H88" s="31"/>
      <c r="I88" s="31"/>
      <c r="J88" s="201"/>
      <c r="K88" s="26"/>
      <c r="M88" s="2"/>
      <c r="N88" s="2"/>
      <c r="O88" s="2"/>
      <c r="P88" s="2"/>
      <c r="Q88" s="2"/>
      <c r="R88" s="2"/>
      <c r="S88" s="2"/>
    </row>
    <row r="89" spans="1:19" ht="12">
      <c r="A89" s="202" t="s">
        <v>61</v>
      </c>
      <c r="B89" s="76"/>
      <c r="C89" s="76"/>
      <c r="D89" s="76"/>
      <c r="E89" s="118"/>
      <c r="F89" s="203"/>
      <c r="G89" s="76"/>
      <c r="H89" s="76"/>
      <c r="I89" s="76"/>
      <c r="J89" s="77"/>
      <c r="K89" s="26"/>
      <c r="M89" s="2"/>
      <c r="N89" s="2"/>
      <c r="O89" s="2"/>
      <c r="P89" s="2"/>
      <c r="Q89" s="2"/>
      <c r="R89" s="2"/>
      <c r="S89" s="2"/>
    </row>
    <row r="90" spans="1:19" ht="12">
      <c r="A90" s="93" t="s">
        <v>75</v>
      </c>
      <c r="B90" s="25"/>
      <c r="C90" s="25"/>
      <c r="D90" s="25"/>
      <c r="E90" s="90"/>
      <c r="F90" s="80"/>
      <c r="G90" s="79"/>
      <c r="H90" s="25"/>
      <c r="I90" s="25"/>
      <c r="J90" s="79"/>
      <c r="K90" s="26"/>
      <c r="M90" s="2"/>
      <c r="N90" s="2"/>
      <c r="O90" s="2"/>
      <c r="P90" s="2"/>
      <c r="Q90" s="2"/>
      <c r="R90" s="2"/>
      <c r="S90" s="2"/>
    </row>
    <row r="91" spans="1:15" ht="12">
      <c r="A91" s="147" t="s">
        <v>76</v>
      </c>
      <c r="B91" s="25"/>
      <c r="C91" s="25"/>
      <c r="D91" s="25"/>
      <c r="E91" s="90"/>
      <c r="F91" s="80"/>
      <c r="G91" s="79"/>
      <c r="H91" s="25"/>
      <c r="I91" s="25"/>
      <c r="J91" s="79"/>
      <c r="K91" s="26"/>
      <c r="M91" s="2"/>
      <c r="N91" s="2"/>
      <c r="O91" s="2"/>
    </row>
    <row r="92" spans="1:15" ht="12">
      <c r="A92" s="147" t="s">
        <v>77</v>
      </c>
      <c r="B92" s="25"/>
      <c r="C92" s="25"/>
      <c r="D92" s="25"/>
      <c r="E92" s="90"/>
      <c r="F92" s="80"/>
      <c r="G92" s="79"/>
      <c r="H92" s="25"/>
      <c r="I92" s="25"/>
      <c r="J92" s="79"/>
      <c r="K92" s="26"/>
      <c r="M92" s="2"/>
      <c r="N92" s="2"/>
      <c r="O92" s="2"/>
    </row>
    <row r="93" spans="1:15" ht="12">
      <c r="A93" s="147" t="s">
        <v>78</v>
      </c>
      <c r="B93" s="25"/>
      <c r="C93" s="25"/>
      <c r="D93" s="25"/>
      <c r="E93" s="90"/>
      <c r="F93" s="186"/>
      <c r="G93" s="25"/>
      <c r="H93" s="25"/>
      <c r="I93" s="25"/>
      <c r="J93" s="25"/>
      <c r="K93" s="26"/>
      <c r="M93" s="2"/>
      <c r="N93" s="2"/>
      <c r="O93" s="2"/>
    </row>
    <row r="94" spans="1:15" ht="12">
      <c r="A94" s="147" t="s">
        <v>68</v>
      </c>
      <c r="B94" s="25"/>
      <c r="C94" s="25"/>
      <c r="D94" s="25"/>
      <c r="E94" s="90"/>
      <c r="F94" s="186"/>
      <c r="G94" s="25"/>
      <c r="H94" s="25"/>
      <c r="I94" s="25"/>
      <c r="J94" s="25"/>
      <c r="K94" s="26"/>
      <c r="M94" s="2"/>
      <c r="N94" s="2"/>
      <c r="O94" s="2"/>
    </row>
    <row r="95" spans="1:11" ht="12">
      <c r="A95" s="147" t="s">
        <v>79</v>
      </c>
      <c r="B95" s="25"/>
      <c r="C95" s="25"/>
      <c r="D95" s="25"/>
      <c r="E95" s="90"/>
      <c r="F95" s="80"/>
      <c r="G95" s="79"/>
      <c r="H95" s="25"/>
      <c r="I95" s="25"/>
      <c r="J95" s="79"/>
      <c r="K95" s="26"/>
    </row>
    <row r="96" spans="1:11" ht="12">
      <c r="A96" s="147" t="s">
        <v>80</v>
      </c>
      <c r="B96" s="25"/>
      <c r="C96" s="25"/>
      <c r="D96" s="25"/>
      <c r="E96" s="90"/>
      <c r="F96" s="80"/>
      <c r="G96" s="79"/>
      <c r="H96" s="25"/>
      <c r="I96" s="25"/>
      <c r="J96" s="79"/>
      <c r="K96" s="26"/>
    </row>
    <row r="97" spans="1:11" ht="12">
      <c r="A97" s="147" t="s">
        <v>69</v>
      </c>
      <c r="B97" s="25"/>
      <c r="C97" s="25"/>
      <c r="D97" s="25"/>
      <c r="E97" s="90"/>
      <c r="F97" s="80"/>
      <c r="G97" s="79"/>
      <c r="H97" s="25"/>
      <c r="I97" s="25"/>
      <c r="J97" s="79"/>
      <c r="K97" s="26"/>
    </row>
    <row r="98" spans="1:11" ht="12">
      <c r="A98" s="147" t="s">
        <v>81</v>
      </c>
      <c r="B98" s="25"/>
      <c r="C98" s="25"/>
      <c r="D98" s="25"/>
      <c r="E98" s="90"/>
      <c r="F98" s="80"/>
      <c r="G98" s="79"/>
      <c r="H98" s="25"/>
      <c r="I98" s="25"/>
      <c r="J98" s="79"/>
      <c r="K98" s="26"/>
    </row>
    <row r="99" spans="1:11" ht="12">
      <c r="A99" s="147" t="s">
        <v>82</v>
      </c>
      <c r="B99" s="25"/>
      <c r="C99" s="25"/>
      <c r="D99" s="25"/>
      <c r="E99" s="90"/>
      <c r="F99" s="80"/>
      <c r="G99" s="79"/>
      <c r="H99" s="25"/>
      <c r="I99" s="25"/>
      <c r="J99" s="79"/>
      <c r="K99" s="26"/>
    </row>
    <row r="100" spans="1:11" ht="12">
      <c r="A100" s="147" t="s">
        <v>83</v>
      </c>
      <c r="B100" s="25"/>
      <c r="C100" s="25"/>
      <c r="D100" s="25"/>
      <c r="E100" s="90"/>
      <c r="F100" s="80"/>
      <c r="G100" s="79"/>
      <c r="H100" s="25"/>
      <c r="I100" s="25"/>
      <c r="J100" s="79"/>
      <c r="K100" s="26"/>
    </row>
    <row r="101" spans="1:11" ht="12">
      <c r="A101" s="147" t="s">
        <v>84</v>
      </c>
      <c r="B101" s="25"/>
      <c r="C101" s="25"/>
      <c r="D101" s="25"/>
      <c r="E101" s="90"/>
      <c r="F101" s="80"/>
      <c r="G101" s="79"/>
      <c r="H101" s="25"/>
      <c r="I101" s="25"/>
      <c r="J101" s="79"/>
      <c r="K101" s="26"/>
    </row>
    <row r="102" spans="1:11" ht="12">
      <c r="A102" s="147" t="s">
        <v>85</v>
      </c>
      <c r="B102" s="25"/>
      <c r="C102" s="25"/>
      <c r="D102" s="25"/>
      <c r="E102" s="90"/>
      <c r="F102" s="80"/>
      <c r="G102" s="79"/>
      <c r="H102" s="25"/>
      <c r="I102" s="25"/>
      <c r="J102" s="79"/>
      <c r="K102" s="26"/>
    </row>
    <row r="103" spans="1:11" ht="12">
      <c r="A103" s="147" t="s">
        <v>65</v>
      </c>
      <c r="B103" s="25"/>
      <c r="C103" s="25"/>
      <c r="D103" s="25"/>
      <c r="E103" s="90"/>
      <c r="F103" s="80"/>
      <c r="G103" s="79"/>
      <c r="H103" s="25"/>
      <c r="I103" s="25"/>
      <c r="J103" s="79"/>
      <c r="K103" s="26"/>
    </row>
    <row r="104" spans="1:11" ht="12">
      <c r="A104" s="147" t="s">
        <v>66</v>
      </c>
      <c r="B104" s="25"/>
      <c r="C104" s="25"/>
      <c r="D104" s="25"/>
      <c r="E104" s="90"/>
      <c r="F104" s="80"/>
      <c r="G104" s="79"/>
      <c r="H104" s="25"/>
      <c r="I104" s="25"/>
      <c r="J104" s="79"/>
      <c r="K104" s="26"/>
    </row>
    <row r="105" spans="1:11" ht="12">
      <c r="A105" s="147" t="s">
        <v>70</v>
      </c>
      <c r="B105" s="25"/>
      <c r="C105" s="25"/>
      <c r="D105" s="25"/>
      <c r="E105" s="90"/>
      <c r="F105" s="80"/>
      <c r="G105" s="79"/>
      <c r="H105" s="25"/>
      <c r="I105" s="25"/>
      <c r="J105" s="79"/>
      <c r="K105" s="26"/>
    </row>
    <row r="106" spans="1:11" ht="12">
      <c r="A106" s="147" t="s">
        <v>67</v>
      </c>
      <c r="B106" s="25"/>
      <c r="C106" s="25"/>
      <c r="D106" s="25"/>
      <c r="E106" s="90"/>
      <c r="F106" s="80"/>
      <c r="G106" s="79"/>
      <c r="H106" s="25"/>
      <c r="I106" s="25"/>
      <c r="J106" s="79"/>
      <c r="K106" s="26"/>
    </row>
    <row r="107" spans="1:11" ht="12">
      <c r="A107" s="120" t="s">
        <v>44</v>
      </c>
      <c r="B107" s="17"/>
      <c r="C107" s="17"/>
      <c r="D107" s="17"/>
      <c r="E107" s="17"/>
      <c r="F107" s="17"/>
      <c r="G107" s="17"/>
      <c r="H107" s="121"/>
      <c r="I107" s="17"/>
      <c r="J107" s="139"/>
      <c r="K107" s="122"/>
    </row>
    <row r="108" spans="1:11" ht="12">
      <c r="A108" s="21"/>
      <c r="B108" s="131" t="s">
        <v>35</v>
      </c>
      <c r="C108" s="13" t="s">
        <v>35</v>
      </c>
      <c r="D108" s="131" t="s">
        <v>26</v>
      </c>
      <c r="E108" s="13" t="s">
        <v>27</v>
      </c>
      <c r="F108" s="150" t="s">
        <v>27</v>
      </c>
      <c r="G108" s="131" t="s">
        <v>27</v>
      </c>
      <c r="H108" s="12" t="s">
        <v>28</v>
      </c>
      <c r="I108" s="131" t="s">
        <v>29</v>
      </c>
      <c r="J108" s="244" t="s">
        <v>39</v>
      </c>
      <c r="K108" s="245"/>
    </row>
    <row r="109" spans="1:11" ht="12">
      <c r="A109" s="141"/>
      <c r="B109" s="140" t="s">
        <v>30</v>
      </c>
      <c r="C109" s="136" t="s">
        <v>38</v>
      </c>
      <c r="D109" s="140" t="s">
        <v>31</v>
      </c>
      <c r="E109" s="136" t="s">
        <v>32</v>
      </c>
      <c r="F109" s="151" t="s">
        <v>36</v>
      </c>
      <c r="G109" s="140" t="s">
        <v>33</v>
      </c>
      <c r="H109" s="135" t="s">
        <v>40</v>
      </c>
      <c r="I109" s="142"/>
      <c r="J109" s="150" t="s">
        <v>51</v>
      </c>
      <c r="K109" s="160" t="s">
        <v>52</v>
      </c>
    </row>
    <row r="110" spans="1:11" ht="12">
      <c r="A110" s="86">
        <v>2003</v>
      </c>
      <c r="B110" s="64">
        <f>J40</f>
        <v>222936</v>
      </c>
      <c r="C110" s="22">
        <f>B110</f>
        <v>222936</v>
      </c>
      <c r="D110" s="132">
        <f>B110*21/1000000</f>
        <v>4.681656</v>
      </c>
      <c r="E110" s="124">
        <f>(B110*6.7)*0.7/1000000</f>
        <v>1.0455698399999998</v>
      </c>
      <c r="F110" s="143">
        <f>(B110*6.7)*0.3/1000000</f>
        <v>0.44810136</v>
      </c>
      <c r="G110" s="123">
        <f>D110-E110-F110</f>
        <v>3.1879848000000006</v>
      </c>
      <c r="H110" s="64">
        <v>4.1</v>
      </c>
      <c r="I110" s="64">
        <f>H110+E110-D110</f>
        <v>0.46391383999999913</v>
      </c>
      <c r="J110" s="73">
        <f>(F110+G110)/D110</f>
        <v>0.7766666666666667</v>
      </c>
      <c r="K110" s="74">
        <f>E110/D110</f>
        <v>0.22333333333333327</v>
      </c>
    </row>
    <row r="111" spans="1:11" ht="12">
      <c r="A111" s="89">
        <v>2004</v>
      </c>
      <c r="B111" s="66">
        <f>J41</f>
        <v>5619745</v>
      </c>
      <c r="C111" s="28">
        <f>B111</f>
        <v>5619745</v>
      </c>
      <c r="D111" s="133">
        <f>B111*21/1000000</f>
        <v>118.014645</v>
      </c>
      <c r="E111" s="126">
        <f>(B111*6.7)*0.7/1000000</f>
        <v>26.356604049999998</v>
      </c>
      <c r="F111" s="125">
        <f>(B111*6.7)*0.3/1000000</f>
        <v>11.295687449999999</v>
      </c>
      <c r="G111" s="125">
        <f>D111-E111-F111</f>
        <v>80.3623535</v>
      </c>
      <c r="H111" s="66">
        <v>95</v>
      </c>
      <c r="I111" s="66">
        <f>H111+E111-D111</f>
        <v>3.34195905</v>
      </c>
      <c r="J111" s="159">
        <f>(F111+G111)/D111</f>
        <v>0.7766666666666666</v>
      </c>
      <c r="K111" s="134">
        <f>E111/D111</f>
        <v>0.2233333333333333</v>
      </c>
    </row>
    <row r="112" spans="1:11" ht="12">
      <c r="A112" s="89">
        <v>2005</v>
      </c>
      <c r="B112" s="66">
        <f>J42</f>
        <v>17215123</v>
      </c>
      <c r="C112" s="28">
        <f>B112</f>
        <v>17215123</v>
      </c>
      <c r="D112" s="133">
        <f>B112*21/1000000</f>
        <v>361.517583</v>
      </c>
      <c r="E112" s="126">
        <f>B112*(6.7*0.7)/1000000</f>
        <v>80.73892686999999</v>
      </c>
      <c r="F112" s="125">
        <f>(B112*6.7)*0.3/1000000</f>
        <v>34.60239723</v>
      </c>
      <c r="G112" s="125">
        <f>D112-E112-F112</f>
        <v>246.1762589</v>
      </c>
      <c r="H112" s="66">
        <f>235+35</f>
        <v>270</v>
      </c>
      <c r="I112" s="66">
        <f>H112+E112-D112</f>
        <v>-10.778656130000002</v>
      </c>
      <c r="J112" s="159">
        <f>(F112+G112)/D112</f>
        <v>0.7766666666666666</v>
      </c>
      <c r="K112" s="134">
        <f>E112/D112</f>
        <v>0.2233333333333333</v>
      </c>
    </row>
    <row r="113" spans="1:11" ht="12">
      <c r="A113" s="138" t="s">
        <v>34</v>
      </c>
      <c r="B113" s="137">
        <f>J43</f>
        <v>4099924</v>
      </c>
      <c r="C113" s="128">
        <f>B113*6</f>
        <v>24599544</v>
      </c>
      <c r="D113" s="130">
        <f>C113*21/1000000</f>
        <v>516.590424</v>
      </c>
      <c r="E113" s="129">
        <f>(C113*6.7)*0.7/1000000</f>
        <v>115.37186136</v>
      </c>
      <c r="F113" s="127">
        <f>(C113*6.7)*0.3/1000000</f>
        <v>49.445083440000005</v>
      </c>
      <c r="G113" s="127">
        <f>D113-E113-F113</f>
        <v>351.77347919999994</v>
      </c>
      <c r="H113" s="137">
        <f>322+63+143</f>
        <v>528</v>
      </c>
      <c r="I113" s="137">
        <f>H113+E113-D113</f>
        <v>126.78143736000004</v>
      </c>
      <c r="J113" s="67">
        <f>(F113+G113)/D113</f>
        <v>0.7766666666666666</v>
      </c>
      <c r="K113" s="70">
        <f>E113/D113</f>
        <v>0.22333333333333333</v>
      </c>
    </row>
    <row r="114" spans="1:11" ht="12.75">
      <c r="A114" s="236" t="s">
        <v>37</v>
      </c>
      <c r="B114" s="237"/>
      <c r="C114" s="237"/>
      <c r="D114" s="237"/>
      <c r="E114" s="237"/>
      <c r="F114" s="237"/>
      <c r="G114" s="237"/>
      <c r="H114" s="237"/>
      <c r="I114" s="237"/>
      <c r="J114" s="238"/>
      <c r="K114" s="239"/>
    </row>
    <row r="115" spans="1:11" ht="12.75">
      <c r="A115" s="240" t="s">
        <v>49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2"/>
    </row>
    <row r="116" spans="1:11" ht="12">
      <c r="A116" s="144" t="s">
        <v>48</v>
      </c>
      <c r="B116" s="17"/>
      <c r="C116" s="17"/>
      <c r="D116" s="17"/>
      <c r="E116" s="17"/>
      <c r="F116" s="121"/>
      <c r="G116" s="17"/>
      <c r="H116" s="17"/>
      <c r="I116" s="17"/>
      <c r="J116" s="17"/>
      <c r="K116" s="18"/>
    </row>
    <row r="117" spans="1:11" ht="12">
      <c r="A117" s="147" t="s">
        <v>45</v>
      </c>
      <c r="B117" s="25"/>
      <c r="C117" s="25"/>
      <c r="D117" s="90">
        <f>I113</f>
        <v>126.78143736000004</v>
      </c>
      <c r="E117" s="25" t="s">
        <v>46</v>
      </c>
      <c r="F117" s="94"/>
      <c r="G117" s="25"/>
      <c r="H117" s="25"/>
      <c r="I117" s="25"/>
      <c r="J117" s="146">
        <f>3.171%</f>
        <v>0.031709999999999995</v>
      </c>
      <c r="K117" s="26" t="s">
        <v>47</v>
      </c>
    </row>
    <row r="118" spans="1:11" ht="12">
      <c r="A118" s="149" t="s">
        <v>50</v>
      </c>
      <c r="B118" s="31"/>
      <c r="C118" s="31"/>
      <c r="D118" s="31"/>
      <c r="E118" s="31"/>
      <c r="F118" s="145"/>
      <c r="G118" s="31"/>
      <c r="H118" s="31"/>
      <c r="I118" s="31"/>
      <c r="J118" s="31"/>
      <c r="K118" s="85"/>
    </row>
    <row r="119" spans="1:11" ht="12">
      <c r="A119" s="93"/>
      <c r="B119" s="25"/>
      <c r="C119" s="25"/>
      <c r="D119" s="25"/>
      <c r="E119" s="25"/>
      <c r="F119" s="94"/>
      <c r="G119" s="25"/>
      <c r="H119" s="25"/>
      <c r="I119" s="25"/>
      <c r="J119" s="25"/>
      <c r="K119" s="25"/>
    </row>
    <row r="120" spans="1:11" ht="12">
      <c r="A120" s="93"/>
      <c r="B120" s="25"/>
      <c r="C120" s="25"/>
      <c r="D120" s="25"/>
      <c r="E120" s="25"/>
      <c r="F120" s="94"/>
      <c r="G120" s="25"/>
      <c r="H120" s="25"/>
      <c r="I120" s="25"/>
      <c r="J120" s="25"/>
      <c r="K120" s="25"/>
    </row>
    <row r="121" spans="1:11" ht="12">
      <c r="A121" s="93"/>
      <c r="B121" s="25"/>
      <c r="C121" s="25"/>
      <c r="D121" s="25"/>
      <c r="E121" s="25"/>
      <c r="F121" s="94"/>
      <c r="G121" s="25"/>
      <c r="H121" s="25"/>
      <c r="I121" s="25"/>
      <c r="J121" s="25"/>
      <c r="K121" s="25"/>
    </row>
    <row r="122" spans="1:11" ht="12">
      <c r="A122" s="93"/>
      <c r="B122" s="25"/>
      <c r="C122" s="25"/>
      <c r="D122" s="25"/>
      <c r="E122" s="25"/>
      <c r="F122" s="94"/>
      <c r="G122" s="25"/>
      <c r="H122" s="25"/>
      <c r="I122" s="25"/>
      <c r="J122" s="25"/>
      <c r="K122" s="25"/>
    </row>
    <row r="123" spans="1:11" ht="12">
      <c r="A123" s="93"/>
      <c r="B123" s="25"/>
      <c r="C123" s="25"/>
      <c r="D123" s="25"/>
      <c r="E123" s="25"/>
      <c r="F123" s="94"/>
      <c r="G123" s="25"/>
      <c r="H123" s="25"/>
      <c r="I123" s="25"/>
      <c r="J123" s="25"/>
      <c r="K123" s="25"/>
    </row>
    <row r="124" spans="1:11" ht="12">
      <c r="A124" s="93"/>
      <c r="B124" s="25"/>
      <c r="C124" s="25"/>
      <c r="D124" s="25"/>
      <c r="E124" s="25"/>
      <c r="F124" s="94"/>
      <c r="G124" s="25"/>
      <c r="H124" s="25"/>
      <c r="I124" s="25"/>
      <c r="J124" s="25"/>
      <c r="K124" s="25"/>
    </row>
    <row r="125" spans="1:11" ht="12">
      <c r="A125" s="93"/>
      <c r="B125" s="25"/>
      <c r="C125" s="25"/>
      <c r="D125" s="25"/>
      <c r="E125" s="25"/>
      <c r="F125" s="94"/>
      <c r="G125" s="25"/>
      <c r="H125" s="25"/>
      <c r="I125" s="25"/>
      <c r="J125" s="25"/>
      <c r="K125" s="25"/>
    </row>
    <row r="126" spans="1:11" ht="12">
      <c r="A126" s="93"/>
      <c r="B126" s="25"/>
      <c r="C126" s="25"/>
      <c r="D126" s="25"/>
      <c r="E126" s="25"/>
      <c r="F126" s="94"/>
      <c r="G126" s="25"/>
      <c r="H126" s="25"/>
      <c r="I126" s="25"/>
      <c r="J126" s="25"/>
      <c r="K126" s="25"/>
    </row>
    <row r="127" spans="1:15" ht="12">
      <c r="A127" s="95"/>
      <c r="B127" s="96"/>
      <c r="C127" s="96"/>
      <c r="D127" s="96"/>
      <c r="E127" s="96"/>
      <c r="F127" s="95"/>
      <c r="G127" s="96"/>
      <c r="H127" s="96"/>
      <c r="I127" s="96"/>
      <c r="J127" s="96"/>
      <c r="K127" s="96"/>
      <c r="L127" s="2"/>
      <c r="M127" s="2"/>
      <c r="N127" s="2"/>
      <c r="O127" s="2"/>
    </row>
    <row r="128" spans="1:15" ht="12.75">
      <c r="A128" s="95"/>
      <c r="B128" s="96"/>
      <c r="C128" s="96"/>
      <c r="D128" s="96"/>
      <c r="E128" s="96"/>
      <c r="F128" s="95"/>
      <c r="G128" s="96"/>
      <c r="H128" s="96"/>
      <c r="I128" s="96"/>
      <c r="J128" s="96"/>
      <c r="K128" s="96"/>
      <c r="O128" s="6"/>
    </row>
    <row r="129" spans="1:15" ht="12">
      <c r="A129" s="95"/>
      <c r="B129" s="96"/>
      <c r="C129" s="96"/>
      <c r="D129" s="96"/>
      <c r="E129" s="96"/>
      <c r="F129" s="95"/>
      <c r="G129" s="96"/>
      <c r="H129" s="96"/>
      <c r="I129" s="96"/>
      <c r="J129" s="96"/>
      <c r="K129" s="96"/>
      <c r="O129" s="2"/>
    </row>
    <row r="130" spans="1:15" ht="12">
      <c r="A130" s="95"/>
      <c r="B130" s="96"/>
      <c r="C130" s="96"/>
      <c r="D130" s="96"/>
      <c r="E130" s="96"/>
      <c r="F130" s="95"/>
      <c r="G130" s="96"/>
      <c r="H130" s="96"/>
      <c r="I130" s="96"/>
      <c r="J130" s="96"/>
      <c r="K130" s="96"/>
      <c r="O130" s="2"/>
    </row>
    <row r="131" spans="1:15" ht="12">
      <c r="A131" s="95"/>
      <c r="B131" s="96"/>
      <c r="C131" s="96"/>
      <c r="D131" s="96"/>
      <c r="E131" s="96"/>
      <c r="F131" s="95"/>
      <c r="G131" s="96"/>
      <c r="H131" s="96"/>
      <c r="I131" s="96"/>
      <c r="J131" s="96"/>
      <c r="K131" s="96"/>
      <c r="O131" s="2"/>
    </row>
    <row r="132" spans="1:11" ht="12">
      <c r="A132" s="95"/>
      <c r="B132" s="96"/>
      <c r="C132" s="96"/>
      <c r="D132" s="96"/>
      <c r="E132" s="96"/>
      <c r="F132" s="95"/>
      <c r="G132" s="96"/>
      <c r="H132" s="96"/>
      <c r="I132" s="96"/>
      <c r="J132" s="96"/>
      <c r="K132" s="96"/>
    </row>
    <row r="133" spans="1:11" ht="12">
      <c r="A133" s="95"/>
      <c r="B133" s="96"/>
      <c r="C133" s="96"/>
      <c r="D133" s="96"/>
      <c r="E133" s="96"/>
      <c r="F133" s="95"/>
      <c r="G133" s="96"/>
      <c r="H133" s="96"/>
      <c r="I133" s="96"/>
      <c r="J133" s="96"/>
      <c r="K133" s="96"/>
    </row>
    <row r="134" spans="1:11" ht="12">
      <c r="A134" s="95"/>
      <c r="B134" s="96"/>
      <c r="C134" s="96"/>
      <c r="D134" s="96"/>
      <c r="E134" s="96"/>
      <c r="F134" s="95"/>
      <c r="G134" s="96"/>
      <c r="H134" s="96"/>
      <c r="I134" s="96"/>
      <c r="J134" s="96"/>
      <c r="K134" s="96"/>
    </row>
    <row r="135" spans="1:11" ht="12">
      <c r="A135" s="95"/>
      <c r="B135" s="96"/>
      <c r="C135" s="96"/>
      <c r="D135" s="96"/>
      <c r="E135" s="96"/>
      <c r="F135" s="95"/>
      <c r="G135" s="96"/>
      <c r="H135" s="96"/>
      <c r="I135" s="96"/>
      <c r="J135" s="96"/>
      <c r="K135" s="96"/>
    </row>
    <row r="136" spans="1:11" ht="12">
      <c r="A136" s="95"/>
      <c r="B136" s="96"/>
      <c r="C136" s="96"/>
      <c r="D136" s="96"/>
      <c r="E136" s="96"/>
      <c r="F136" s="95"/>
      <c r="G136" s="96"/>
      <c r="H136" s="96"/>
      <c r="I136" s="96"/>
      <c r="J136" s="96"/>
      <c r="K136" s="96"/>
    </row>
    <row r="137" spans="1:11" ht="12">
      <c r="A137" s="95"/>
      <c r="B137" s="96"/>
      <c r="C137" s="96"/>
      <c r="D137" s="96"/>
      <c r="E137" s="96"/>
      <c r="F137" s="95"/>
      <c r="G137" s="96"/>
      <c r="H137" s="96"/>
      <c r="I137" s="96"/>
      <c r="J137" s="96"/>
      <c r="K137" s="96"/>
    </row>
    <row r="138" spans="1:11" ht="12">
      <c r="A138" s="95"/>
      <c r="B138" s="96"/>
      <c r="C138" s="96"/>
      <c r="D138" s="96"/>
      <c r="E138" s="96"/>
      <c r="F138" s="95"/>
      <c r="G138" s="96"/>
      <c r="H138" s="96"/>
      <c r="I138" s="96"/>
      <c r="J138" s="96"/>
      <c r="K138" s="96"/>
    </row>
    <row r="139" spans="1:11" ht="12">
      <c r="A139" s="95"/>
      <c r="B139" s="96"/>
      <c r="C139" s="96"/>
      <c r="D139" s="96"/>
      <c r="E139" s="96"/>
      <c r="F139" s="95"/>
      <c r="G139" s="96"/>
      <c r="H139" s="96"/>
      <c r="I139" s="96"/>
      <c r="J139" s="96"/>
      <c r="K139" s="96"/>
    </row>
    <row r="140" spans="1:11" ht="12">
      <c r="A140" s="95"/>
      <c r="B140" s="96"/>
      <c r="C140" s="96"/>
      <c r="D140" s="96"/>
      <c r="E140" s="96"/>
      <c r="F140" s="95"/>
      <c r="G140" s="96"/>
      <c r="H140" s="96"/>
      <c r="I140" s="96"/>
      <c r="J140" s="96"/>
      <c r="K140" s="96"/>
    </row>
    <row r="141" spans="1:11" ht="12">
      <c r="A141" s="95"/>
      <c r="B141" s="96"/>
      <c r="C141" s="96"/>
      <c r="D141" s="96"/>
      <c r="E141" s="96"/>
      <c r="F141" s="95"/>
      <c r="G141" s="96"/>
      <c r="H141" s="96"/>
      <c r="I141" s="96"/>
      <c r="J141" s="96"/>
      <c r="K141" s="96"/>
    </row>
    <row r="142" spans="1:11" ht="12">
      <c r="A142" s="95"/>
      <c r="B142" s="96"/>
      <c r="C142" s="96"/>
      <c r="D142" s="96"/>
      <c r="E142" s="96"/>
      <c r="F142" s="95"/>
      <c r="G142" s="96"/>
      <c r="H142" s="96"/>
      <c r="I142" s="96"/>
      <c r="J142" s="96"/>
      <c r="K142" s="96"/>
    </row>
    <row r="143" spans="1:11" ht="12">
      <c r="A143" s="95"/>
      <c r="B143" s="96"/>
      <c r="C143" s="96"/>
      <c r="D143" s="96"/>
      <c r="E143" s="96"/>
      <c r="F143" s="95"/>
      <c r="G143" s="96"/>
      <c r="H143" s="96"/>
      <c r="I143" s="96"/>
      <c r="J143" s="96"/>
      <c r="K143" s="96"/>
    </row>
    <row r="144" spans="1:11" ht="12">
      <c r="A144" s="95"/>
      <c r="B144" s="96"/>
      <c r="C144" s="96"/>
      <c r="D144" s="96"/>
      <c r="E144" s="96"/>
      <c r="F144" s="95"/>
      <c r="G144" s="96"/>
      <c r="H144" s="96"/>
      <c r="I144" s="96"/>
      <c r="J144" s="96"/>
      <c r="K144" s="96"/>
    </row>
    <row r="145" spans="1:11" ht="12">
      <c r="A145" s="95"/>
      <c r="B145" s="96"/>
      <c r="C145" s="96"/>
      <c r="D145" s="96"/>
      <c r="E145" s="96"/>
      <c r="F145" s="95"/>
      <c r="G145" s="96"/>
      <c r="H145" s="96"/>
      <c r="I145" s="96"/>
      <c r="J145" s="96"/>
      <c r="K145" s="96"/>
    </row>
    <row r="146" spans="1:11" ht="12">
      <c r="A146" s="95"/>
      <c r="B146" s="96"/>
      <c r="C146" s="96"/>
      <c r="D146" s="96"/>
      <c r="E146" s="96"/>
      <c r="F146" s="95"/>
      <c r="G146" s="96"/>
      <c r="H146" s="96"/>
      <c r="I146" s="96"/>
      <c r="J146" s="96"/>
      <c r="K146" s="96"/>
    </row>
    <row r="147" spans="1:11" ht="12">
      <c r="A147" s="95"/>
      <c r="B147" s="96"/>
      <c r="C147" s="96"/>
      <c r="D147" s="96"/>
      <c r="E147" s="96"/>
      <c r="F147" s="95"/>
      <c r="G147" s="96"/>
      <c r="H147" s="96"/>
      <c r="I147" s="96"/>
      <c r="J147" s="96"/>
      <c r="K147" s="96"/>
    </row>
    <row r="148" spans="1:11" ht="12">
      <c r="A148" s="95"/>
      <c r="B148" s="96"/>
      <c r="C148" s="96"/>
      <c r="D148" s="96"/>
      <c r="E148" s="96"/>
      <c r="F148" s="95"/>
      <c r="G148" s="96"/>
      <c r="H148" s="96"/>
      <c r="I148" s="96"/>
      <c r="J148" s="96"/>
      <c r="K148" s="96"/>
    </row>
    <row r="149" spans="1:11" ht="12">
      <c r="A149" s="95"/>
      <c r="B149" s="96"/>
      <c r="C149" s="96"/>
      <c r="D149" s="96"/>
      <c r="E149" s="96"/>
      <c r="F149" s="95"/>
      <c r="G149" s="96"/>
      <c r="H149" s="96"/>
      <c r="I149" s="96"/>
      <c r="J149" s="96"/>
      <c r="K149" s="96"/>
    </row>
    <row r="150" spans="1:11" ht="12">
      <c r="A150" s="95"/>
      <c r="B150" s="96"/>
      <c r="C150" s="96"/>
      <c r="D150" s="96"/>
      <c r="E150" s="96"/>
      <c r="F150" s="95"/>
      <c r="G150" s="96"/>
      <c r="H150" s="96"/>
      <c r="I150" s="96"/>
      <c r="J150" s="96"/>
      <c r="K150" s="96"/>
    </row>
    <row r="151" spans="1:11" ht="12">
      <c r="A151" s="95"/>
      <c r="B151" s="96"/>
      <c r="C151" s="96"/>
      <c r="D151" s="96"/>
      <c r="E151" s="96"/>
      <c r="F151" s="95"/>
      <c r="G151" s="96"/>
      <c r="H151" s="96"/>
      <c r="I151" s="96"/>
      <c r="J151" s="96"/>
      <c r="K151" s="96"/>
    </row>
    <row r="152" spans="1:11" ht="12">
      <c r="A152" s="95"/>
      <c r="B152" s="96"/>
      <c r="C152" s="96"/>
      <c r="D152" s="96"/>
      <c r="E152" s="96"/>
      <c r="F152" s="95"/>
      <c r="G152" s="96"/>
      <c r="H152" s="96"/>
      <c r="I152" s="96"/>
      <c r="J152" s="96"/>
      <c r="K152" s="96"/>
    </row>
    <row r="153" spans="1:11" ht="12">
      <c r="A153" s="95"/>
      <c r="B153" s="96"/>
      <c r="C153" s="96"/>
      <c r="D153" s="96"/>
      <c r="E153" s="96"/>
      <c r="F153" s="95"/>
      <c r="G153" s="96"/>
      <c r="H153" s="96"/>
      <c r="I153" s="96"/>
      <c r="J153" s="96"/>
      <c r="K153" s="96"/>
    </row>
    <row r="154" spans="1:11" ht="12">
      <c r="A154" s="95"/>
      <c r="B154" s="96"/>
      <c r="C154" s="96"/>
      <c r="D154" s="96"/>
      <c r="E154" s="96"/>
      <c r="F154" s="95"/>
      <c r="G154" s="96"/>
      <c r="H154" s="96"/>
      <c r="I154" s="96"/>
      <c r="J154" s="96"/>
      <c r="K154" s="96"/>
    </row>
    <row r="155" spans="1:11" ht="12">
      <c r="A155" s="95"/>
      <c r="B155" s="96"/>
      <c r="C155" s="96"/>
      <c r="D155" s="96"/>
      <c r="E155" s="96"/>
      <c r="F155" s="95"/>
      <c r="G155" s="96"/>
      <c r="H155" s="96"/>
      <c r="I155" s="96"/>
      <c r="J155" s="96"/>
      <c r="K155" s="96"/>
    </row>
    <row r="156" spans="1:11" ht="12">
      <c r="A156" s="95"/>
      <c r="B156" s="96"/>
      <c r="C156" s="96"/>
      <c r="D156" s="96"/>
      <c r="E156" s="96"/>
      <c r="F156" s="95"/>
      <c r="G156" s="96"/>
      <c r="H156" s="96"/>
      <c r="I156" s="96"/>
      <c r="J156" s="96"/>
      <c r="K156" s="96"/>
    </row>
    <row r="157" spans="1:11" ht="12">
      <c r="A157" s="95"/>
      <c r="B157" s="96"/>
      <c r="C157" s="96"/>
      <c r="D157" s="96"/>
      <c r="E157" s="96"/>
      <c r="F157" s="95"/>
      <c r="G157" s="96"/>
      <c r="H157" s="96"/>
      <c r="I157" s="96"/>
      <c r="J157" s="96"/>
      <c r="K157" s="96"/>
    </row>
    <row r="158" spans="1:11" ht="12">
      <c r="A158" s="95"/>
      <c r="B158" s="96"/>
      <c r="C158" s="96"/>
      <c r="D158" s="96"/>
      <c r="E158" s="96"/>
      <c r="F158" s="95"/>
      <c r="G158" s="96"/>
      <c r="H158" s="96"/>
      <c r="I158" s="96"/>
      <c r="J158" s="96"/>
      <c r="K158" s="96"/>
    </row>
    <row r="159" spans="1:11" ht="12">
      <c r="A159" s="95"/>
      <c r="B159" s="96"/>
      <c r="C159" s="96"/>
      <c r="D159" s="96"/>
      <c r="E159" s="96"/>
      <c r="F159" s="95"/>
      <c r="G159" s="96"/>
      <c r="H159" s="96"/>
      <c r="I159" s="96"/>
      <c r="J159" s="96"/>
      <c r="K159" s="96"/>
    </row>
    <row r="160" spans="1:11" ht="12">
      <c r="A160" s="95"/>
      <c r="B160" s="96"/>
      <c r="C160" s="96"/>
      <c r="D160" s="96"/>
      <c r="E160" s="96"/>
      <c r="F160" s="95"/>
      <c r="G160" s="96"/>
      <c r="H160" s="96"/>
      <c r="I160" s="96"/>
      <c r="J160" s="96"/>
      <c r="K160" s="96"/>
    </row>
    <row r="161" spans="1:11" ht="12">
      <c r="A161" s="95"/>
      <c r="B161" s="96"/>
      <c r="C161" s="96"/>
      <c r="D161" s="96"/>
      <c r="E161" s="96"/>
      <c r="F161" s="95"/>
      <c r="G161" s="96"/>
      <c r="H161" s="96"/>
      <c r="I161" s="96"/>
      <c r="J161" s="96"/>
      <c r="K161" s="96"/>
    </row>
    <row r="162" spans="1:11" ht="12">
      <c r="A162" s="95"/>
      <c r="B162" s="96"/>
      <c r="C162" s="96"/>
      <c r="D162" s="96"/>
      <c r="E162" s="96"/>
      <c r="F162" s="95"/>
      <c r="G162" s="96"/>
      <c r="H162" s="96"/>
      <c r="I162" s="96"/>
      <c r="J162" s="96"/>
      <c r="K162" s="96"/>
    </row>
    <row r="163" spans="1:11" ht="12">
      <c r="A163" s="95"/>
      <c r="B163" s="96"/>
      <c r="C163" s="96"/>
      <c r="D163" s="96"/>
      <c r="E163" s="96"/>
      <c r="F163" s="95"/>
      <c r="G163" s="96"/>
      <c r="H163" s="96"/>
      <c r="I163" s="96"/>
      <c r="J163" s="96"/>
      <c r="K163" s="96"/>
    </row>
    <row r="164" spans="1:11" ht="12">
      <c r="A164" s="95"/>
      <c r="B164" s="96"/>
      <c r="C164" s="96"/>
      <c r="D164" s="96"/>
      <c r="E164" s="96"/>
      <c r="F164" s="95"/>
      <c r="G164" s="96"/>
      <c r="H164" s="96"/>
      <c r="I164" s="96"/>
      <c r="J164" s="96"/>
      <c r="K164" s="96"/>
    </row>
    <row r="165" spans="1:11" ht="12">
      <c r="A165" s="95"/>
      <c r="B165" s="96"/>
      <c r="C165" s="96"/>
      <c r="D165" s="96"/>
      <c r="E165" s="96"/>
      <c r="F165" s="95"/>
      <c r="G165" s="96"/>
      <c r="H165" s="96"/>
      <c r="I165" s="96"/>
      <c r="J165" s="96"/>
      <c r="K165" s="96"/>
    </row>
    <row r="166" spans="1:11" ht="12">
      <c r="A166" s="95"/>
      <c r="B166" s="96"/>
      <c r="C166" s="96"/>
      <c r="D166" s="96"/>
      <c r="E166" s="96"/>
      <c r="F166" s="95"/>
      <c r="G166" s="96"/>
      <c r="H166" s="96"/>
      <c r="I166" s="96"/>
      <c r="J166" s="96"/>
      <c r="K166" s="96"/>
    </row>
    <row r="167" spans="1:11" ht="12">
      <c r="A167" s="95"/>
      <c r="B167" s="96"/>
      <c r="C167" s="96"/>
      <c r="D167" s="96"/>
      <c r="E167" s="96"/>
      <c r="F167" s="95"/>
      <c r="G167" s="96"/>
      <c r="H167" s="96"/>
      <c r="I167" s="96"/>
      <c r="J167" s="96"/>
      <c r="K167" s="96"/>
    </row>
    <row r="168" spans="1:11" ht="12">
      <c r="A168" s="95"/>
      <c r="B168" s="96"/>
      <c r="C168" s="96"/>
      <c r="D168" s="96"/>
      <c r="E168" s="96"/>
      <c r="F168" s="95"/>
      <c r="G168" s="96"/>
      <c r="H168" s="96"/>
      <c r="I168" s="96"/>
      <c r="J168" s="96"/>
      <c r="K168" s="96"/>
    </row>
    <row r="169" spans="1:11" ht="12">
      <c r="A169" s="95"/>
      <c r="B169" s="96"/>
      <c r="C169" s="96"/>
      <c r="D169" s="96"/>
      <c r="E169" s="96"/>
      <c r="F169" s="95"/>
      <c r="G169" s="96"/>
      <c r="H169" s="96"/>
      <c r="I169" s="96"/>
      <c r="J169" s="96"/>
      <c r="K169" s="96"/>
    </row>
  </sheetData>
  <mergeCells count="15">
    <mergeCell ref="G83:I83"/>
    <mergeCell ref="G65:J65"/>
    <mergeCell ref="G71:J71"/>
    <mergeCell ref="B77:E77"/>
    <mergeCell ref="G77:J77"/>
    <mergeCell ref="A114:K114"/>
    <mergeCell ref="A115:K115"/>
    <mergeCell ref="A2:K2"/>
    <mergeCell ref="A1:K1"/>
    <mergeCell ref="J108:K108"/>
    <mergeCell ref="A52:D52"/>
    <mergeCell ref="A45:J45"/>
    <mergeCell ref="B71:E71"/>
    <mergeCell ref="B65:E65"/>
    <mergeCell ref="B83:E83"/>
  </mergeCells>
  <printOptions/>
  <pageMargins left="0.57" right="0.28" top="0.76" bottom="0.63" header="0.63" footer="0.6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2006-03-28T13:01:32Z</cp:lastPrinted>
  <dcterms:created xsi:type="dcterms:W3CDTF">2005-11-04T17:04:54Z</dcterms:created>
  <dcterms:modified xsi:type="dcterms:W3CDTF">2006-03-28T13:01:51Z</dcterms:modified>
  <cp:category/>
  <cp:version/>
  <cp:contentType/>
  <cp:contentStatus/>
</cp:coreProperties>
</file>